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80" windowWidth="15570" windowHeight="8685" activeTab="0"/>
  </bookViews>
  <sheets>
    <sheet name="структ" sheetId="1" r:id="rId1"/>
    <sheet name="МП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Par5876" localSheetId="4">'3'!$A$13</definedName>
    <definedName name="Par5943" localSheetId="4">'3'!#REF!</definedName>
    <definedName name="Par8285" localSheetId="6">'5'!$A$19</definedName>
    <definedName name="_xlnm.Print_Titles" localSheetId="2">'1'!$12:$14</definedName>
    <definedName name="_xlnm.Print_Titles" localSheetId="3">'2'!$12:$14</definedName>
    <definedName name="_xlnm.Print_Titles" localSheetId="4">'3'!$12:$14</definedName>
    <definedName name="_xlnm.Print_Titles" localSheetId="5">'4'!$12:$14</definedName>
    <definedName name="_xlnm.Print_Titles" localSheetId="6">'5'!$12:$14</definedName>
    <definedName name="_xlnm.Print_Titles" localSheetId="1">'МП'!$10:$12</definedName>
    <definedName name="_xlnm.Print_Area" localSheetId="2">'1'!$A$1:$J$51</definedName>
    <definedName name="_xlnm.Print_Area" localSheetId="3">'2'!$A$1:$J$57</definedName>
    <definedName name="_xlnm.Print_Area" localSheetId="4">'3'!$A$1:$J$36</definedName>
    <definedName name="_xlnm.Print_Area" localSheetId="5">'4'!$A$1:$J$38</definedName>
    <definedName name="_xlnm.Print_Area" localSheetId="6">'5'!$A$1:$J$64</definedName>
    <definedName name="_xlnm.Print_Area" localSheetId="1">'МП'!$A$1:$K$192</definedName>
    <definedName name="_xlnm.Print_Area" localSheetId="0">'структ'!$A$1:$Q$24</definedName>
  </definedNames>
  <calcPr fullCalcOnLoad="1"/>
</workbook>
</file>

<file path=xl/sharedStrings.xml><?xml version="1.0" encoding="utf-8"?>
<sst xmlns="http://schemas.openxmlformats.org/spreadsheetml/2006/main" count="480" uniqueCount="241">
  <si>
    <t>ПЛАН</t>
  </si>
  <si>
    <t>Ответственный исполнитель</t>
  </si>
  <si>
    <t>Срок реализации</t>
  </si>
  <si>
    <t>Годы реализации</t>
  </si>
  <si>
    <t>всего</t>
  </si>
  <si>
    <t>Областной бюджет</t>
  </si>
  <si>
    <t>Прочие</t>
  </si>
  <si>
    <t>Мероприятие 1. Меры по укреплению здоровья пожилых людей и инвалидов</t>
  </si>
  <si>
    <t>1.1.</t>
  </si>
  <si>
    <t>Комитет социальной защиты населения</t>
  </si>
  <si>
    <t>Итого по мероприятию 1:</t>
  </si>
  <si>
    <t>Всего</t>
  </si>
  <si>
    <t>Мероприятие 2. Организация свободного времени и культурного досуга пожилых людей и инвалидов</t>
  </si>
  <si>
    <t>Мероприятия, посвященные Международному дню пожилых людей</t>
  </si>
  <si>
    <t>Мероприятия, посвященные Международному дню инвалидов</t>
  </si>
  <si>
    <t>Другие мероприятия по отдельному плану</t>
  </si>
  <si>
    <t>Итого по мероприятию 2:</t>
  </si>
  <si>
    <t>Оказание материальной помощи гражданам пожилого возраста и инвалидам, оказавшимся в трудной жизненной ситуации, лицам без определенного места жительства и лицам, вернувшимся из мест лишения свободы</t>
  </si>
  <si>
    <t>Итого по мероприятию 3:</t>
  </si>
  <si>
    <t>Всего:</t>
  </si>
  <si>
    <t>№ п/п</t>
  </si>
  <si>
    <t>Федеральный бюджет</t>
  </si>
  <si>
    <t>1.2.</t>
  </si>
  <si>
    <t>1.3.</t>
  </si>
  <si>
    <t>2.1.</t>
  </si>
  <si>
    <t>2.2.</t>
  </si>
  <si>
    <t>2.3.</t>
  </si>
  <si>
    <t>2.4.</t>
  </si>
  <si>
    <t>3.1.</t>
  </si>
  <si>
    <t>3.2.</t>
  </si>
  <si>
    <t>Мероприятие 3. Повышение благосостояния граждан пожилого возраста, инвалидов и граждан, находящихся  в трудной жизненной ситуации через оказание различных видов помощи</t>
  </si>
  <si>
    <t>Оказание материальной помощи семьям с детьми, находящимся в трудной жизненной ситуации, в том числе многодетным семьям в ходе проведения месячника «Семья»</t>
  </si>
  <si>
    <t>Оказание материальной помощи семьям, семьям с детьми, попавшим в трудную ситуацию</t>
  </si>
  <si>
    <t>Проведение культурно-массовых мероприятий, юбилейных и праздничных дат для населения района (по отдельному плану)</t>
  </si>
  <si>
    <t xml:space="preserve">Проведение новогодних мероприятий для детей </t>
  </si>
  <si>
    <t>Отдых, оздоровление и занятость детей, находящихся в трудной жизненной ситуации</t>
  </si>
  <si>
    <t>1.4.</t>
  </si>
  <si>
    <t xml:space="preserve">реализации мероприятий муниципальной программы </t>
  </si>
  <si>
    <t>Наименование муниципальной программы, подпрограммы, вневедомственной целевой программы</t>
  </si>
  <si>
    <t>Оценка расходов ( тыс.руб, в ценах соответствующих лет)</t>
  </si>
  <si>
    <t>Начало реализации</t>
  </si>
  <si>
    <t>Конец реализации</t>
  </si>
  <si>
    <t>Бюджет МСР</t>
  </si>
  <si>
    <t>Прочие источники</t>
  </si>
  <si>
    <t>Итого :</t>
  </si>
  <si>
    <t>Подпрограмма 1</t>
  </si>
  <si>
    <t>Всего :</t>
  </si>
  <si>
    <t>Мероприятие 1.  Меры по укреплению здоровья пожилых людей и инвалидов</t>
  </si>
  <si>
    <t>1.1.1</t>
  </si>
  <si>
    <t>Мероприятие 2. Организация свободного времени и культурного досуга пожилых людей и ивалидов</t>
  </si>
  <si>
    <t>1.2.1</t>
  </si>
  <si>
    <t>1.2.2</t>
  </si>
  <si>
    <t>1.2.3</t>
  </si>
  <si>
    <t>Мероприятие 3. Повышение благосостояния граждан пожилого возраста, инвалидов и гр.,находящихся в труд.жизненной ситуации через оказание различных видов помощи</t>
  </si>
  <si>
    <t>1.3.1</t>
  </si>
  <si>
    <t>1.3.2</t>
  </si>
  <si>
    <t xml:space="preserve">Подпрограмма 2 </t>
  </si>
  <si>
    <t>2.1.1</t>
  </si>
  <si>
    <t>2.2.1</t>
  </si>
  <si>
    <t>2.3.1</t>
  </si>
  <si>
    <t xml:space="preserve">Отдых,оздоровление и занятость детей, находящихся в трудной жизненной ситуации  </t>
  </si>
  <si>
    <t>Подпрограмма 3</t>
  </si>
  <si>
    <t xml:space="preserve">Подпрограмма 4 </t>
  </si>
  <si>
    <t xml:space="preserve">Подпрограмма 5 </t>
  </si>
  <si>
    <t>Организация социальной помощи и социальной защиты населения</t>
  </si>
  <si>
    <t>Информация о ведомственной структуре финансирования муниципальной программы "Социальная поддержка</t>
  </si>
  <si>
    <t>( тыс.руб. в действующих ценах каждого года</t>
  </si>
  <si>
    <t>реализации программы)</t>
  </si>
  <si>
    <t>Наименование получателя бюджетных средств</t>
  </si>
  <si>
    <t xml:space="preserve">1-й год реализации программы                                                               </t>
  </si>
  <si>
    <t xml:space="preserve">2-й год реализации программы                                                             </t>
  </si>
  <si>
    <t xml:space="preserve">3-й год реализации программы                                                            </t>
  </si>
  <si>
    <t>Источники финансирования</t>
  </si>
  <si>
    <t>Бюджеты поселений</t>
  </si>
  <si>
    <t>МУ "Центр социального обслуживания граждан пожилого возраста и инвалидов "Надежда"</t>
  </si>
  <si>
    <t>МУ "Социально-реабилитационный центр для несовершеннолетних "Мечта"</t>
  </si>
  <si>
    <t>2</t>
  </si>
  <si>
    <t>3</t>
  </si>
  <si>
    <t>Комитет социальной защиты населения администрации муниципального образования Сланцевский муниципальный район Ленинградской области</t>
  </si>
  <si>
    <t>Наименование муниципальной программы, подпрограммы, основного мероприятия, мероприятия</t>
  </si>
  <si>
    <t>Оценка расходов (тыс. руб. в ценах соответствующих лет)</t>
  </si>
  <si>
    <t xml:space="preserve"> Меры 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</si>
  <si>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Наименование государственной программы, подпрограммы, основного мероприятия, мероприятия</t>
  </si>
  <si>
    <t xml:space="preserve">Комитет </t>
  </si>
  <si>
    <t xml:space="preserve"> Организация и осуществление социального обслуживания населения.</t>
  </si>
  <si>
    <t xml:space="preserve"> Внедрение и поддержание технологии социального обслуживания по оказанию экстренной помощи на дому пожилым людям и инвалидам "Тревожная кнопка"</t>
  </si>
  <si>
    <t>Социальное сопровождение семей с детьми, нуждающимися в социальном обслуживании</t>
  </si>
  <si>
    <t xml:space="preserve"> Организация социальной помощи и социальной защиты населения</t>
  </si>
  <si>
    <t>Обеспечение равной доступности услуг общественного транспорта на территории ЛО  для отдельных категорий граждан, оказание мер соцподдержки которым осуществляется за счет средств бюджета Санкт-Петербурга</t>
  </si>
  <si>
    <t>5.</t>
  </si>
  <si>
    <t>5.1.1.</t>
  </si>
  <si>
    <t>5.1.2.</t>
  </si>
  <si>
    <t>5.1.3.</t>
  </si>
  <si>
    <t>5.1.4.</t>
  </si>
  <si>
    <t>5.2.</t>
  </si>
  <si>
    <t>1.5.</t>
  </si>
  <si>
    <t>1.6.</t>
  </si>
  <si>
    <t>1.7.</t>
  </si>
  <si>
    <t>1.8.</t>
  </si>
  <si>
    <t>Комитет, МУ «СРЦН «Мечта», МУ «ЦСО «Надежда»</t>
  </si>
  <si>
    <t>Комитет, МУ «СРЦН «Мечта»</t>
  </si>
  <si>
    <t>Комитет,  МУ «ЦСО «Надежда»</t>
  </si>
  <si>
    <t>Укрепление материально-технической базы муниципальных учреждений социального обслуживания Сланцевского муниципального района</t>
  </si>
  <si>
    <t>Компенсация по возмещению выпадающих доходов за оказанные транспортные услуги по перевозке граждан, больных туберкулезом, в автомобильном транспорте городского и пригородного сообщения</t>
  </si>
  <si>
    <t>Комитет образования администрации Сланцевского муниципального района</t>
  </si>
  <si>
    <t>Обеспечение равной доступности услуг общественного транспорта городского и пригородного сообщений на территории ЛО для отдельных категорий граждан</t>
  </si>
  <si>
    <t>5.1.5.</t>
  </si>
  <si>
    <t>5.1.6.</t>
  </si>
  <si>
    <t>5.1.7.</t>
  </si>
  <si>
    <t>Комитет образования администрации Сланцевского муниципального района (субсидии на иные цели БУ)</t>
  </si>
  <si>
    <t xml:space="preserve"> Меры социальной поддержки учащихся общеобразовательных организаций из многодетных (приемных) семей, проживающих в Ленинградской  области в части предоставления бесплатного проезда на внутригородском транспорте (кроме такси), а также в автобусах пригородных и внутрирайонных линий.</t>
  </si>
  <si>
    <t>Комитет социальной защиты населения, МУ "ЦСО "Надежда"</t>
  </si>
  <si>
    <t>Комитет социальной защиты населения, Комитет образования</t>
  </si>
  <si>
    <t xml:space="preserve"> "Социальная поддержка отдельных категорий граждан в Сланцевском муниципальном районе на 2017-2019гг."</t>
  </si>
  <si>
    <t>Подпрограмма  "Социальная поддержка граждан пожилого возраста, инвалидов и граждан, находящихся в трудной жизненной ситуации на 2017-2019 годы"</t>
  </si>
  <si>
    <t>2018 год</t>
  </si>
  <si>
    <t>Подпрограмма  "Совершенствование социальной поддержки семьи и детей на 2017- 2019 годы"</t>
  </si>
  <si>
    <t>Мероприятие 1. Интеграция детей-инвалидов в общество</t>
  </si>
  <si>
    <t>Проведение мероприятий в рамках Международного дня инвалидов</t>
  </si>
  <si>
    <t>Мероприятие 2. 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</si>
  <si>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Объем ресурсного обеспечения (тыс.рублей)</t>
  </si>
  <si>
    <t>Местный бюджет</t>
  </si>
  <si>
    <t>Иные источники</t>
  </si>
  <si>
    <t>Ответственный исполнитель, (ОИВ), соисполнитель, участник</t>
  </si>
  <si>
    <t>2.5.</t>
  </si>
  <si>
    <t>Итого по мероприятию  2:</t>
  </si>
  <si>
    <t>Мероприятие 3. Организация летнего отдыха, занятости и оздоровления детей из семей, находящихся в трудной жизненной ситуации</t>
  </si>
  <si>
    <t>Подпрограмма  "Формирование доступной среды жизнедеятельности для инвалидов на 2017- 2019 годы"</t>
  </si>
  <si>
    <t>Организация мероприятий по приспособлению для доступа инвалидов  учреждений социального обслуживания</t>
  </si>
  <si>
    <t>Комитет социальной защиты населения, МУ "ЦСО "Надежда", МУ "СРЦН "Мечта"</t>
  </si>
  <si>
    <t>МУ ЦСО граждан пожилого возраста и инвалидов "Надежда" ,г. Сланцы, ул. Декабристов, д. 13</t>
  </si>
  <si>
    <t>1.1.1.</t>
  </si>
  <si>
    <t>1.1.2.</t>
  </si>
  <si>
    <t>МУ СРЦН "Мечта" ,г. Сланцы, ул. Декабристов, д. 5</t>
  </si>
  <si>
    <t>Комитет социальной защиты населения,  МУ "СРЦН "Мечта"</t>
  </si>
  <si>
    <t>МУ СРЦН "Мечта", г. Сланцы, ул. Грибоедова, д. 19а</t>
  </si>
  <si>
    <t>План реализации мероприятий</t>
  </si>
  <si>
    <t>Наименование ВЦП, мероприятия ВЦП, основного мероприятия программы, мероприятия основного мероприятия</t>
  </si>
  <si>
    <t>подпрограммы муниципальной программы</t>
  </si>
  <si>
    <t xml:space="preserve">Год реализации </t>
  </si>
  <si>
    <t>Ожидаемый результат реализации мероприятия</t>
  </si>
  <si>
    <t>Подпрограмма  «Социальная поддержка граждан пожилого возраста, инвалидов и граждан, находящихся в трудной жизненной ситуации на 2017-2019 годы»</t>
  </si>
  <si>
    <t>Подпрограмма  «Совершенствование социальной поддержки семьи и детей на 2017- 2019 годы»</t>
  </si>
  <si>
    <t>Год реализации</t>
  </si>
  <si>
    <t>ВСЕГО</t>
  </si>
  <si>
    <t xml:space="preserve"> Мероприятие 1. Организация и осуществление социального обслуживания населения.</t>
  </si>
  <si>
    <t>Предоставление детям-инвалидам с множественными нарушениями, в том числе ментальными услуг службы сиделок</t>
  </si>
  <si>
    <t>Предоставление гражданам услуг "Социальное такси"</t>
  </si>
  <si>
    <t xml:space="preserve"> Мероприятие 2. Организация социальной помощи и социальной защиты населения.</t>
  </si>
  <si>
    <t>Социальная поддержка отдельных категорий граждан в Сланцевском муниципальном районе на 2017-2019гг.</t>
  </si>
  <si>
    <t xml:space="preserve"> Социальная поддержка граждан пожилого возраста, инвалидов и граждан, находящихся в трудной жизненной ситуации на 2017-2019гг.</t>
  </si>
  <si>
    <t xml:space="preserve"> Совершенствование социальной поддержки семьи и детей на 2017-2019гг.</t>
  </si>
  <si>
    <t>Мероприятие 2. Профилактика семейного неблагополучия,укрепление института семьи, соц.под.семей с детьми, находящихся в трудной жизненной ситуации</t>
  </si>
  <si>
    <t>2.2.2</t>
  </si>
  <si>
    <t>2.2.3</t>
  </si>
  <si>
    <t>2.2.4</t>
  </si>
  <si>
    <t>2.2.5</t>
  </si>
  <si>
    <t xml:space="preserve"> Формирование доступной среды жизнедеятельности для инвалидов на 2017-2019 годы</t>
  </si>
  <si>
    <t>3.1.1.</t>
  </si>
  <si>
    <t>3.1.1.1.</t>
  </si>
  <si>
    <t>3.1.1.2.</t>
  </si>
  <si>
    <t>1.1.3.</t>
  </si>
  <si>
    <t>3.1.1.3.</t>
  </si>
  <si>
    <t>Развитие мер соц.поддержки отдельных категорий граждан и семей с детьми в Сланцевском муниципальном районе на 2017-2019 годы</t>
  </si>
  <si>
    <t>4.1.1.</t>
  </si>
  <si>
    <t>4.1.2.</t>
  </si>
  <si>
    <t>4.1.3.</t>
  </si>
  <si>
    <t>4.1.4.</t>
  </si>
  <si>
    <t>Обеспечение равной доступности услуг общественного транспорта городскогог и пригородного сообщений на территории ЛО для отдельных категорий граждан</t>
  </si>
  <si>
    <t>4.1.5.</t>
  </si>
  <si>
    <t>Мероприятие 1. Организация и осуществление социального обслуживания населения.</t>
  </si>
  <si>
    <t>Мероприятие 1. Развитие мер социальной поддержки отдельных категорий граждан и семей с детьми в Сланцевском муниципальном районе на 2017-2019 годы</t>
  </si>
  <si>
    <t>Подпрограмма  "Развитие мер социальной поддержки отдельных категорий граждан и семей с детьми в Сланцевском муниципальном районе на 2017-2019 годы"</t>
  </si>
  <si>
    <t>отдельных категорий граждан в Сланцевском муниципальном районе на 2017-2019гг."</t>
  </si>
  <si>
    <t>2017 год</t>
  </si>
  <si>
    <t>2019 год</t>
  </si>
  <si>
    <t>Компенсация по возмещению выпадающих доходов за оказанные транспортные услуги по перевозке граждан, больных туберкулезом в автомобильном транспорте городского и пригородного сообщения</t>
  </si>
  <si>
    <t>Мероприятия, посвященные Международному  Дню пожилых людей</t>
  </si>
  <si>
    <t>Мероприятия, посвященные Международному  Дню инвалидов</t>
  </si>
  <si>
    <t>Оказание материальной помощи гражданам пожилого возраста и инвалидам, оказавшимся в трудной жизненной ситуации, лицам бомж, и лицам, вернувшимся из мест лишения свободы</t>
  </si>
  <si>
    <t>Компенсация за проезд в мг автотранспорте к месту лечения и обратно гражданам, больным туберкулезом</t>
  </si>
  <si>
    <t>Оказание материальной помощи семьям с детьми, находящимися в трудной жизненной ситуации, в т.ч. многодетным семьям в ходе проведения месячника "Семья"</t>
  </si>
  <si>
    <t>Оказание материальной помощи семьям с детьми, попавшим в трудную ситуацию</t>
  </si>
  <si>
    <t>Проведение культурно-массовых мероприятий, юбилейных и праздничных дат для населения р-на ( по отдельному плану)</t>
  </si>
  <si>
    <t>Проведение новогодних мероприятий для детей</t>
  </si>
  <si>
    <t>МУ ЦСО граждан пожилого возраста и инвалидов "Надежда", г. Сланцы, ул. Декабристов, д. 13</t>
  </si>
  <si>
    <t>МУ СРЦН "Мечта", г. Сланцы, ул. Декабристов, д. 5</t>
  </si>
  <si>
    <t>МУ СРЦН "Мечта",  г. Сланцы, ул. Грибоедова, д. 19а</t>
  </si>
  <si>
    <t>Меры по обеспечению бесплатного изготовления и ремонта зубных протезов (кроме расходов на оплату стоимости драгоценных металлов и металокерамики) ветеранам труда, лицам, проработавшим в тылу с 22.06.41-09.05.45г не менее 6 месяцев, исключая период на временно оккупированных территориях СССР, либо награжденным орденами и медалями СССР за самоотверженный труд в период ВОВ, реабилитированным лицам</t>
  </si>
  <si>
    <t>Обеспечение мер соцподдержки отдельных категорий инвалидов, проживающих в ЛО, в части предоставления бесплатного проезда в автотранспорте общего пользования городского и пригородного сообщения</t>
  </si>
  <si>
    <t>Ответственный исполнитель, соисполнитель, участник</t>
  </si>
  <si>
    <t xml:space="preserve">Подпрограмма  «Формирование доступной среды жизнедеятельности  для инвалидов на 2017- 2019 годы» </t>
  </si>
  <si>
    <t>Комитет социальной защиты населения,</t>
  </si>
  <si>
    <t>Мероприятие 1. Организация мероприятий по приспособлению для доступа инвалидов учреждений социального обслуживания</t>
  </si>
  <si>
    <t>Мероприятие 1.  Организация мероприятий по приспособлению для доступа инвалидов учреждений социального обслуживания</t>
  </si>
  <si>
    <t>Комитет образования</t>
  </si>
  <si>
    <t>Субсидии на возмещение недополученных доходов при оказании транспортных услуг учащимся общеобразовательных организаций</t>
  </si>
  <si>
    <t xml:space="preserve"> "Модернизация и развитие социального обслуживания, социальной помощи и социальной защиты населенияв  на 2017-2019 годы».</t>
  </si>
  <si>
    <t xml:space="preserve">Оказание мер социальной поддержки гражданам, больным туберкулезом, не менее 910 услуг ежегодно, </t>
  </si>
  <si>
    <t>Охват мероприятиями не менее 700 чел. ежегодно</t>
  </si>
  <si>
    <t>Охват мероприятиями не менее 300 чел. ежегодно</t>
  </si>
  <si>
    <t>Охват мероприятиями не менее 100 чел. ежегодно</t>
  </si>
  <si>
    <t>Оказание материальной помощи не менее 100 чел. ежегодно</t>
  </si>
  <si>
    <t>Предоставление мер социальной поддержке не менее 40 чел. ежегодно</t>
  </si>
  <si>
    <t>Охват мероприятиями не менее  60 детей-инвалидов ежегодно, в 2018-2019 годах оказание материальной помощи не менее 60 детям-инвалидам</t>
  </si>
  <si>
    <t>Оказание материальной помощи не менее 60 семьям ежегодно</t>
  </si>
  <si>
    <t xml:space="preserve"> Оказание материальной помощи не менее 80 семьям ежегодно </t>
  </si>
  <si>
    <t>Охват мероприятиями не менее  150 детей ежегодно</t>
  </si>
  <si>
    <t xml:space="preserve">Охват мероприятиями не менее 80 детей ежегодно </t>
  </si>
  <si>
    <t xml:space="preserve"> Социальная поддержка не менее 200 семей с детьми, обучающимися в общеобразовательных организациях</t>
  </si>
  <si>
    <t>Охват мероприятиями не менее 70 детей ежегодно</t>
  </si>
  <si>
    <t xml:space="preserve"> Приобретение подъемного устройства, замена входных дверей, нескользкое покрытие, установка звуковых маячков и "бегущей строки", установка тактильных указателей и знаковконструкция крыльца, устройство пандуса, оборудование 3 санитарно-гигиенических комнат, оборудование парковки для инвалидов</t>
  </si>
  <si>
    <t>Замена входных дверей, расширение дверных проемов, установка системы вызова персонала.  Устройство пандуса, противоскользящих накладок на ступени, поручней, оборудование санитарно-гигиенической комнаты, тактильные знаки</t>
  </si>
  <si>
    <t xml:space="preserve">Устройство пандуса, приобретение подъемного механизма, поручни, система вызова персонала, обустройство парковки
Противоскользящие накладки на ступени, тактильные указатели, табло с "бегущей строкой" </t>
  </si>
  <si>
    <t>Компенсация за проезд в междугороднем автомобильном транспорте к месту лечения и обратно гражданам, больным туберкулезом</t>
  </si>
  <si>
    <t xml:space="preserve"> Подпрограмма  "Модернизация и развитие социального обслуживания, социальной помощи и социальной защиты населения на 2017-2019 годы».</t>
  </si>
  <si>
    <t>Подпрограмма "Модернизация и развитие социального обслуживания, социальной помощи и социальной защиты населения  на 2017-2019 годы"</t>
  </si>
  <si>
    <t>1.9.</t>
  </si>
  <si>
    <t>Организация предоставления услуг "Здоровое долголетие"</t>
  </si>
  <si>
    <t>Организация предоставления услуг "Служба сиделок"</t>
  </si>
  <si>
    <t>Организация предоставления услуг "Домой без преград"</t>
  </si>
  <si>
    <t>1.10.</t>
  </si>
  <si>
    <t>Организация предоставления услуг "Заботливый сосед"</t>
  </si>
  <si>
    <t>Профилактика социального сиротства - оказание социальной поддержки несовершеннолетним родителям, профилактика отказа от новорожденных</t>
  </si>
  <si>
    <t>Приложение</t>
  </si>
  <si>
    <t xml:space="preserve"> к паспорту муниципальной программы</t>
  </si>
  <si>
    <t>"Социальная поддержка отдельных категорий граждан в Сланцевском муниципальном районе  на 2017-2019гг",  утвержденной Постановлением администрации СМР от 18.11.2017г. № 1777</t>
  </si>
  <si>
    <t xml:space="preserve"> к паспорту подпрограммы</t>
  </si>
  <si>
    <t xml:space="preserve"> «Социальная поддержка граждан пожилого возраста, инвалидов и граждан, находящихся в трудной жизненной ситуации на 2017-2019 годы»</t>
  </si>
  <si>
    <t>муниципальной программы "Социальная поддержка отдельных категорий граждан в Сланцевском муниципальном районе  на 2017-2019гг",  утвержденной Постановлением администрации СМР от 18.11.2017г. № 1777</t>
  </si>
  <si>
    <t xml:space="preserve"> «Совершенствование социальной поддержки семьи и детей на 2017-2019 годы»</t>
  </si>
  <si>
    <t xml:space="preserve"> «Формирование доступной среды жизнедеятельности  для инвалидов на 2017- 2019 годы»</t>
  </si>
  <si>
    <t xml:space="preserve">Подпрограмма «Развитие мер социальной поддержки отдельных категорий граждан и семей с детьми в Сланцевском муниципальном районе на 2017-2019 годы» </t>
  </si>
  <si>
    <t xml:space="preserve"> «Развитие мер социальной поддержки отдельных категорий граждан и семей с детьми в Сланцевском муниципальном районе  на 2017- 2019 годы»</t>
  </si>
  <si>
    <t>"Модернизация и развитие социального обслуживания, социальной помощи и социальной защиты населения на 2017-2019гг"</t>
  </si>
  <si>
    <t>5.1.9.</t>
  </si>
  <si>
    <t>5.1.8.</t>
  </si>
  <si>
    <t>5.1.10.</t>
  </si>
  <si>
    <t>5.1.11.</t>
  </si>
  <si>
    <t>1.11.</t>
  </si>
  <si>
    <t>(в редакции постановления администрации СМР от 19.03.2018 г. № 294-п)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</si>
</sst>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"/>
    <numFmt numFmtId="180" formatCode="#,##0.0"/>
    <numFmt numFmtId="181" formatCode="?"/>
    <numFmt numFmtId="182" formatCode="#,##0.0000"/>
    <numFmt numFmtId="183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8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3366FF"/>
      <name val="Arial"/>
      <family val="2"/>
    </font>
    <font>
      <sz val="9"/>
      <color theme="1"/>
      <name val="Arial Narrow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3" fillId="0" borderId="1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Border="1" applyAlignment="1">
      <alignment/>
    </xf>
    <xf numFmtId="0" fontId="54" fillId="0" borderId="1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14" fontId="50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center" wrapText="1"/>
    </xf>
    <xf numFmtId="1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right" vertical="center" wrapText="1"/>
    </xf>
    <xf numFmtId="178" fontId="50" fillId="0" borderId="2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50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right" vertical="center" wrapText="1"/>
    </xf>
    <xf numFmtId="177" fontId="3" fillId="0" borderId="24" xfId="0" applyNumberFormat="1" applyFont="1" applyFill="1" applyBorder="1" applyAlignment="1">
      <alignment vertical="center" wrapText="1"/>
    </xf>
    <xf numFmtId="177" fontId="3" fillId="0" borderId="20" xfId="0" applyNumberFormat="1" applyFont="1" applyFill="1" applyBorder="1" applyAlignment="1">
      <alignment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0" fillId="0" borderId="2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80" fontId="4" fillId="0" borderId="20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vertical="center" wrapText="1"/>
    </xf>
    <xf numFmtId="180" fontId="3" fillId="0" borderId="2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wrapText="1"/>
    </xf>
    <xf numFmtId="180" fontId="50" fillId="0" borderId="20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180" fontId="50" fillId="0" borderId="19" xfId="0" applyNumberFormat="1" applyFont="1" applyFill="1" applyBorder="1" applyAlignment="1">
      <alignment horizontal="right" vertical="center" wrapText="1"/>
    </xf>
    <xf numFmtId="180" fontId="51" fillId="0" borderId="26" xfId="0" applyNumberFormat="1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178" fontId="3" fillId="0" borderId="27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right" vertical="center" wrapText="1"/>
    </xf>
    <xf numFmtId="180" fontId="4" fillId="0" borderId="26" xfId="0" applyNumberFormat="1" applyFont="1" applyFill="1" applyBorder="1" applyAlignment="1">
      <alignment horizontal="center" vertical="center" wrapText="1"/>
    </xf>
    <xf numFmtId="177" fontId="3" fillId="0" borderId="2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180" fontId="51" fillId="0" borderId="20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180" fontId="51" fillId="0" borderId="19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right" vertical="center" wrapText="1"/>
    </xf>
    <xf numFmtId="0" fontId="50" fillId="0" borderId="19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vertical="center" wrapText="1"/>
    </xf>
    <xf numFmtId="180" fontId="4" fillId="0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8" fontId="3" fillId="0" borderId="19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51" fillId="0" borderId="20" xfId="0" applyNumberFormat="1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vertical="center" wrapText="1"/>
    </xf>
    <xf numFmtId="178" fontId="51" fillId="0" borderId="19" xfId="0" applyNumberFormat="1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/>
    </xf>
    <xf numFmtId="4" fontId="5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180" fontId="4" fillId="0" borderId="35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180" fontId="51" fillId="0" borderId="17" xfId="0" applyNumberFormat="1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center" wrapText="1"/>
    </xf>
    <xf numFmtId="180" fontId="3" fillId="0" borderId="21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vertical="center" wrapText="1"/>
    </xf>
    <xf numFmtId="180" fontId="51" fillId="0" borderId="30" xfId="0" applyNumberFormat="1" applyFont="1" applyFill="1" applyBorder="1" applyAlignment="1">
      <alignment horizontal="right" vertical="center"/>
    </xf>
    <xf numFmtId="180" fontId="51" fillId="0" borderId="21" xfId="0" applyNumberFormat="1" applyFont="1" applyFill="1" applyBorder="1" applyAlignment="1">
      <alignment horizontal="right" vertical="center"/>
    </xf>
    <xf numFmtId="180" fontId="51" fillId="0" borderId="20" xfId="0" applyNumberFormat="1" applyFont="1" applyFill="1" applyBorder="1" applyAlignment="1">
      <alignment horizontal="right" vertical="center"/>
    </xf>
    <xf numFmtId="180" fontId="51" fillId="0" borderId="26" xfId="0" applyNumberFormat="1" applyFont="1" applyFill="1" applyBorder="1" applyAlignment="1">
      <alignment horizontal="right"/>
    </xf>
    <xf numFmtId="180" fontId="51" fillId="0" borderId="12" xfId="0" applyNumberFormat="1" applyFont="1" applyFill="1" applyBorder="1" applyAlignment="1">
      <alignment horizontal="right"/>
    </xf>
    <xf numFmtId="180" fontId="50" fillId="0" borderId="30" xfId="0" applyNumberFormat="1" applyFont="1" applyFill="1" applyBorder="1" applyAlignment="1">
      <alignment horizontal="right" vertical="center"/>
    </xf>
    <xf numFmtId="180" fontId="50" fillId="0" borderId="20" xfId="0" applyNumberFormat="1" applyFont="1" applyFill="1" applyBorder="1" applyAlignment="1">
      <alignment horizontal="right" vertical="center"/>
    </xf>
    <xf numFmtId="180" fontId="50" fillId="0" borderId="21" xfId="0" applyNumberFormat="1" applyFont="1" applyFill="1" applyBorder="1" applyAlignment="1">
      <alignment horizontal="right" vertical="center"/>
    </xf>
    <xf numFmtId="180" fontId="50" fillId="0" borderId="31" xfId="0" applyNumberFormat="1" applyFont="1" applyFill="1" applyBorder="1" applyAlignment="1">
      <alignment horizontal="right" vertical="center"/>
    </xf>
    <xf numFmtId="180" fontId="50" fillId="0" borderId="37" xfId="0" applyNumberFormat="1" applyFont="1" applyFill="1" applyBorder="1" applyAlignment="1">
      <alignment horizontal="right" vertical="center"/>
    </xf>
    <xf numFmtId="180" fontId="50" fillId="0" borderId="19" xfId="0" applyNumberFormat="1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/>
    </xf>
    <xf numFmtId="180" fontId="57" fillId="0" borderId="2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51" fillId="0" borderId="37" xfId="0" applyNumberFormat="1" applyFont="1" applyFill="1" applyBorder="1" applyAlignment="1">
      <alignment horizontal="right" vertical="center"/>
    </xf>
    <xf numFmtId="180" fontId="51" fillId="0" borderId="26" xfId="0" applyNumberFormat="1" applyFont="1" applyFill="1" applyBorder="1" applyAlignment="1">
      <alignment horizontal="right" vertical="center"/>
    </xf>
    <xf numFmtId="180" fontId="51" fillId="0" borderId="12" xfId="0" applyNumberFormat="1" applyFont="1" applyFill="1" applyBorder="1" applyAlignment="1">
      <alignment horizontal="right" vertical="center"/>
    </xf>
    <xf numFmtId="180" fontId="50" fillId="0" borderId="23" xfId="0" applyNumberFormat="1" applyFont="1" applyFill="1" applyBorder="1" applyAlignment="1">
      <alignment horizontal="right" vertical="center"/>
    </xf>
    <xf numFmtId="180" fontId="51" fillId="0" borderId="21" xfId="0" applyNumberFormat="1" applyFont="1" applyFill="1" applyBorder="1" applyAlignment="1">
      <alignment vertical="center"/>
    </xf>
    <xf numFmtId="180" fontId="51" fillId="0" borderId="20" xfId="0" applyNumberFormat="1" applyFont="1" applyFill="1" applyBorder="1" applyAlignment="1">
      <alignment vertical="center"/>
    </xf>
    <xf numFmtId="180" fontId="51" fillId="0" borderId="19" xfId="0" applyNumberFormat="1" applyFont="1" applyFill="1" applyBorder="1" applyAlignment="1">
      <alignment vertical="center"/>
    </xf>
    <xf numFmtId="180" fontId="51" fillId="0" borderId="19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180" fontId="3" fillId="0" borderId="23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0" fontId="3" fillId="0" borderId="24" xfId="0" applyNumberFormat="1" applyFont="1" applyFill="1" applyBorder="1" applyAlignment="1">
      <alignment vertical="center" wrapText="1"/>
    </xf>
    <xf numFmtId="180" fontId="3" fillId="0" borderId="24" xfId="0" applyNumberFormat="1" applyFont="1" applyFill="1" applyBorder="1" applyAlignment="1">
      <alignment horizontal="right" vertical="center" wrapText="1"/>
    </xf>
    <xf numFmtId="180" fontId="3" fillId="0" borderId="28" xfId="0" applyNumberFormat="1" applyFont="1" applyFill="1" applyBorder="1" applyAlignment="1">
      <alignment horizontal="right" vertical="center" wrapText="1"/>
    </xf>
    <xf numFmtId="177" fontId="3" fillId="4" borderId="20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/>
    </xf>
    <xf numFmtId="178" fontId="50" fillId="0" borderId="20" xfId="0" applyNumberFormat="1" applyFont="1" applyFill="1" applyBorder="1" applyAlignment="1">
      <alignment horizontal="center" vertical="center"/>
    </xf>
    <xf numFmtId="178" fontId="51" fillId="0" borderId="22" xfId="0" applyNumberFormat="1" applyFont="1" applyFill="1" applyBorder="1" applyAlignment="1">
      <alignment horizontal="center" vertical="center"/>
    </xf>
    <xf numFmtId="4" fontId="50" fillId="0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180" fontId="3" fillId="0" borderId="31" xfId="0" applyNumberFormat="1" applyFont="1" applyFill="1" applyBorder="1" applyAlignment="1">
      <alignment horizontal="right" vertical="center"/>
    </xf>
    <xf numFmtId="180" fontId="52" fillId="0" borderId="20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2" fillId="0" borderId="26" xfId="0" applyNumberFormat="1" applyFont="1" applyFill="1" applyBorder="1" applyAlignment="1">
      <alignment horizontal="right" vertical="center"/>
    </xf>
    <xf numFmtId="180" fontId="52" fillId="0" borderId="12" xfId="0" applyNumberFormat="1" applyFont="1" applyFill="1" applyBorder="1" applyAlignment="1">
      <alignment horizontal="right" vertical="center"/>
    </xf>
    <xf numFmtId="180" fontId="51" fillId="0" borderId="21" xfId="0" applyNumberFormat="1" applyFont="1" applyFill="1" applyBorder="1" applyAlignment="1">
      <alignment horizontal="right" vertical="center" wrapText="1"/>
    </xf>
    <xf numFmtId="180" fontId="51" fillId="0" borderId="20" xfId="0" applyNumberFormat="1" applyFont="1" applyFill="1" applyBorder="1" applyAlignment="1">
      <alignment horizontal="right" vertical="center" wrapText="1"/>
    </xf>
    <xf numFmtId="180" fontId="51" fillId="0" borderId="19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right"/>
    </xf>
    <xf numFmtId="180" fontId="3" fillId="0" borderId="38" xfId="0" applyNumberFormat="1" applyFont="1" applyFill="1" applyBorder="1" applyAlignment="1">
      <alignment horizontal="right" vertical="center"/>
    </xf>
    <xf numFmtId="180" fontId="3" fillId="0" borderId="39" xfId="0" applyNumberFormat="1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>
      <alignment horizontal="right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/>
    </xf>
    <xf numFmtId="0" fontId="50" fillId="0" borderId="39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0" fillId="0" borderId="0" xfId="0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/>
    </xf>
    <xf numFmtId="0" fontId="51" fillId="0" borderId="40" xfId="0" applyFont="1" applyFill="1" applyBorder="1" applyAlignment="1">
      <alignment horizontal="center" vertical="center"/>
    </xf>
    <xf numFmtId="180" fontId="57" fillId="0" borderId="31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50" fillId="0" borderId="19" xfId="0" applyNumberFormat="1" applyFont="1" applyFill="1" applyBorder="1" applyAlignment="1">
      <alignment horizontal="center" vertical="center"/>
    </xf>
    <xf numFmtId="14" fontId="50" fillId="0" borderId="23" xfId="0" applyNumberFormat="1" applyFont="1" applyFill="1" applyBorder="1" applyAlignment="1">
      <alignment horizontal="center" vertical="center"/>
    </xf>
    <xf numFmtId="14" fontId="50" fillId="0" borderId="37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14" fontId="50" fillId="0" borderId="35" xfId="0" applyNumberFormat="1" applyFont="1" applyFill="1" applyBorder="1" applyAlignment="1">
      <alignment horizontal="center" vertical="center"/>
    </xf>
    <xf numFmtId="14" fontId="50" fillId="0" borderId="42" xfId="0" applyNumberFormat="1" applyFont="1" applyFill="1" applyBorder="1" applyAlignment="1">
      <alignment horizontal="center" vertical="center"/>
    </xf>
    <xf numFmtId="14" fontId="50" fillId="0" borderId="43" xfId="0" applyNumberFormat="1" applyFont="1" applyFill="1" applyBorder="1" applyAlignment="1">
      <alignment horizontal="center" vertical="center"/>
    </xf>
    <xf numFmtId="14" fontId="50" fillId="0" borderId="17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left" vertical="top" wrapText="1"/>
    </xf>
    <xf numFmtId="181" fontId="2" fillId="0" borderId="23" xfId="0" applyNumberFormat="1" applyFont="1" applyFill="1" applyBorder="1" applyAlignment="1">
      <alignment horizontal="left" vertical="top" wrapText="1"/>
    </xf>
    <xf numFmtId="181" fontId="2" fillId="0" borderId="21" xfId="0" applyNumberFormat="1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left" vertical="center" wrapText="1"/>
    </xf>
    <xf numFmtId="16" fontId="50" fillId="0" borderId="19" xfId="0" applyNumberFormat="1" applyFont="1" applyFill="1" applyBorder="1" applyAlignment="1">
      <alignment horizontal="center" vertical="center" wrapText="1"/>
    </xf>
    <xf numFmtId="16" fontId="50" fillId="0" borderId="23" xfId="0" applyNumberFormat="1" applyFont="1" applyFill="1" applyBorder="1" applyAlignment="1">
      <alignment horizontal="center" vertical="center" wrapText="1"/>
    </xf>
    <xf numFmtId="16" fontId="50" fillId="0" borderId="21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4" fontId="50" fillId="0" borderId="21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37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lef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14" fontId="50" fillId="0" borderId="23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14" fontId="50" fillId="0" borderId="25" xfId="0" applyNumberFormat="1" applyFont="1" applyFill="1" applyBorder="1" applyAlignment="1">
      <alignment horizontal="center" vertical="center"/>
    </xf>
    <xf numFmtId="14" fontId="50" fillId="0" borderId="30" xfId="0" applyNumberFormat="1" applyFont="1" applyFill="1" applyBorder="1" applyAlignment="1">
      <alignment horizontal="center" vertical="center"/>
    </xf>
    <xf numFmtId="14" fontId="50" fillId="0" borderId="20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4" fontId="50" fillId="0" borderId="28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16" fontId="3" fillId="0" borderId="19" xfId="0" applyNumberFormat="1" applyFont="1" applyFill="1" applyBorder="1" applyAlignment="1">
      <alignment horizontal="left" vertical="center" wrapText="1"/>
    </xf>
    <xf numFmtId="16" fontId="3" fillId="0" borderId="23" xfId="0" applyNumberFormat="1" applyFont="1" applyFill="1" applyBorder="1" applyAlignment="1">
      <alignment horizontal="left" vertical="center" wrapText="1"/>
    </xf>
    <xf numFmtId="16" fontId="3" fillId="0" borderId="21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16" fontId="3" fillId="0" borderId="23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6" fontId="3" fillId="0" borderId="28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left" vertical="center" wrapText="1"/>
    </xf>
    <xf numFmtId="181" fontId="2" fillId="0" borderId="23" xfId="0" applyNumberFormat="1" applyFont="1" applyFill="1" applyBorder="1" applyAlignment="1">
      <alignment horizontal="left" vertical="center" wrapText="1"/>
    </xf>
    <xf numFmtId="181" fontId="2" fillId="0" borderId="21" xfId="0" applyNumberFormat="1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24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3.57421875" style="20" customWidth="1"/>
    <col min="2" max="2" width="21.28125" style="20" customWidth="1"/>
    <col min="3" max="3" width="7.7109375" style="20" customWidth="1"/>
    <col min="4" max="4" width="8.57421875" style="20" customWidth="1"/>
    <col min="5" max="5" width="7.57421875" style="20" customWidth="1"/>
    <col min="6" max="6" width="7.8515625" style="20" customWidth="1"/>
    <col min="7" max="7" width="7.00390625" style="20" customWidth="1"/>
    <col min="8" max="8" width="7.8515625" style="20" customWidth="1"/>
    <col min="9" max="9" width="8.421875" style="20" customWidth="1"/>
    <col min="10" max="10" width="7.57421875" style="20" customWidth="1"/>
    <col min="11" max="11" width="8.140625" style="20" customWidth="1"/>
    <col min="12" max="12" width="6.8515625" style="20" customWidth="1"/>
    <col min="13" max="13" width="8.00390625" style="20" customWidth="1"/>
    <col min="14" max="14" width="9.421875" style="20" customWidth="1"/>
    <col min="15" max="15" width="7.421875" style="20" customWidth="1"/>
    <col min="16" max="16" width="7.7109375" style="20" customWidth="1"/>
    <col min="17" max="17" width="6.140625" style="20" customWidth="1"/>
    <col min="18" max="19" width="9.140625" style="20" customWidth="1"/>
    <col min="20" max="20" width="8.00390625" style="20" customWidth="1"/>
    <col min="21" max="21" width="6.7109375" style="20" customWidth="1"/>
    <col min="22" max="16384" width="9.140625" style="20" customWidth="1"/>
  </cols>
  <sheetData>
    <row r="2" spans="1:16" s="37" customFormat="1" ht="12.75">
      <c r="A2" s="47"/>
      <c r="B2" s="311" t="s">
        <v>65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s="37" customFormat="1" ht="12.75">
      <c r="A3" s="47"/>
      <c r="B3" s="311" t="s">
        <v>173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7" s="37" customFormat="1" ht="11.25">
      <c r="A4" s="47"/>
      <c r="M4" s="312" t="s">
        <v>66</v>
      </c>
      <c r="N4" s="312"/>
      <c r="O4" s="312"/>
      <c r="P4" s="312"/>
      <c r="Q4" s="312"/>
    </row>
    <row r="5" spans="1:17" s="37" customFormat="1" ht="11.25">
      <c r="A5" s="47"/>
      <c r="N5" s="312" t="s">
        <v>67</v>
      </c>
      <c r="O5" s="312"/>
      <c r="P5" s="312"/>
      <c r="Q5" s="312"/>
    </row>
    <row r="6" s="37" customFormat="1" ht="11.25">
      <c r="A6" s="47"/>
    </row>
    <row r="7" spans="1:17" s="37" customFormat="1" ht="11.25">
      <c r="A7" s="313" t="s">
        <v>20</v>
      </c>
      <c r="B7" s="313" t="s">
        <v>68</v>
      </c>
      <c r="C7" s="305" t="s">
        <v>69</v>
      </c>
      <c r="D7" s="306"/>
      <c r="E7" s="306"/>
      <c r="F7" s="306"/>
      <c r="G7" s="307"/>
      <c r="H7" s="305" t="s">
        <v>70</v>
      </c>
      <c r="I7" s="306"/>
      <c r="J7" s="306"/>
      <c r="K7" s="306"/>
      <c r="L7" s="307"/>
      <c r="M7" s="305" t="s">
        <v>71</v>
      </c>
      <c r="N7" s="306"/>
      <c r="O7" s="306"/>
      <c r="P7" s="306"/>
      <c r="Q7" s="307"/>
    </row>
    <row r="8" spans="1:17" s="37" customFormat="1" ht="11.25">
      <c r="A8" s="314"/>
      <c r="B8" s="314"/>
      <c r="C8" s="305" t="s">
        <v>174</v>
      </c>
      <c r="D8" s="306"/>
      <c r="E8" s="306"/>
      <c r="F8" s="306"/>
      <c r="G8" s="307"/>
      <c r="H8" s="305" t="s">
        <v>115</v>
      </c>
      <c r="I8" s="306"/>
      <c r="J8" s="306"/>
      <c r="K8" s="306"/>
      <c r="L8" s="307"/>
      <c r="M8" s="305" t="s">
        <v>175</v>
      </c>
      <c r="N8" s="306"/>
      <c r="O8" s="306"/>
      <c r="P8" s="306"/>
      <c r="Q8" s="307"/>
    </row>
    <row r="9" spans="1:17" s="37" customFormat="1" ht="13.5" customHeight="1">
      <c r="A9" s="314"/>
      <c r="B9" s="314"/>
      <c r="C9" s="308" t="s">
        <v>72</v>
      </c>
      <c r="D9" s="309"/>
      <c r="E9" s="309"/>
      <c r="F9" s="309"/>
      <c r="G9" s="310"/>
      <c r="H9" s="308" t="s">
        <v>72</v>
      </c>
      <c r="I9" s="309"/>
      <c r="J9" s="309"/>
      <c r="K9" s="309"/>
      <c r="L9" s="310"/>
      <c r="M9" s="308" t="s">
        <v>72</v>
      </c>
      <c r="N9" s="309"/>
      <c r="O9" s="309"/>
      <c r="P9" s="309"/>
      <c r="Q9" s="310"/>
    </row>
    <row r="10" spans="1:17" s="37" customFormat="1" ht="36.75" customHeight="1">
      <c r="A10" s="315"/>
      <c r="B10" s="315"/>
      <c r="C10" s="39" t="s">
        <v>21</v>
      </c>
      <c r="D10" s="39" t="s">
        <v>5</v>
      </c>
      <c r="E10" s="39" t="s">
        <v>42</v>
      </c>
      <c r="F10" s="39" t="s">
        <v>73</v>
      </c>
      <c r="G10" s="39" t="s">
        <v>6</v>
      </c>
      <c r="H10" s="39" t="s">
        <v>21</v>
      </c>
      <c r="I10" s="39" t="s">
        <v>5</v>
      </c>
      <c r="J10" s="39" t="s">
        <v>42</v>
      </c>
      <c r="K10" s="39" t="s">
        <v>73</v>
      </c>
      <c r="L10" s="39" t="s">
        <v>6</v>
      </c>
      <c r="M10" s="39" t="s">
        <v>21</v>
      </c>
      <c r="N10" s="39" t="s">
        <v>5</v>
      </c>
      <c r="O10" s="39" t="s">
        <v>42</v>
      </c>
      <c r="P10" s="39" t="s">
        <v>73</v>
      </c>
      <c r="Q10" s="39" t="s">
        <v>6</v>
      </c>
    </row>
    <row r="11" spans="1:17" s="37" customFormat="1" ht="29.25" customHeight="1">
      <c r="A11" s="296">
        <v>1</v>
      </c>
      <c r="B11" s="299" t="s">
        <v>78</v>
      </c>
      <c r="C11" s="48"/>
      <c r="D11" s="231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s="37" customFormat="1" ht="26.25" customHeight="1">
      <c r="A12" s="297"/>
      <c r="B12" s="300"/>
      <c r="C12" s="51"/>
      <c r="D12" s="232">
        <f>МП!I13-структ!D15-структ!D18</f>
        <v>58122.8</v>
      </c>
      <c r="E12" s="232">
        <f>МП!J13-E15-E18-E23</f>
        <v>3240.1</v>
      </c>
      <c r="F12" s="227"/>
      <c r="G12" s="227"/>
      <c r="H12" s="227"/>
      <c r="I12" s="253">
        <f>МП!I14-SUM(I15:I18)</f>
        <v>18106.99999999997</v>
      </c>
      <c r="J12" s="253">
        <f>МП!J14-SUM(J15:J18)-J23</f>
        <v>3755.9</v>
      </c>
      <c r="K12" s="253"/>
      <c r="L12" s="253"/>
      <c r="M12" s="253">
        <v>0</v>
      </c>
      <c r="N12" s="253">
        <f>МП!I15-SUM(N15:N18)</f>
        <v>18107</v>
      </c>
      <c r="O12" s="253">
        <f>МП!J15-SUM(O15:O23)</f>
        <v>3635.3999999999996</v>
      </c>
      <c r="P12" s="253"/>
      <c r="Q12" s="239"/>
      <c r="S12" s="226"/>
    </row>
    <row r="13" spans="1:17" s="37" customFormat="1" ht="26.25" customHeight="1">
      <c r="A13" s="298"/>
      <c r="B13" s="301"/>
      <c r="C13" s="53"/>
      <c r="D13" s="198"/>
      <c r="E13" s="254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127"/>
    </row>
    <row r="14" spans="1:21" s="37" customFormat="1" ht="18" customHeight="1">
      <c r="A14" s="302" t="s">
        <v>76</v>
      </c>
      <c r="B14" s="299" t="s">
        <v>74</v>
      </c>
      <c r="C14" s="54"/>
      <c r="D14" s="116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117"/>
      <c r="T14" s="47"/>
      <c r="U14" s="47"/>
    </row>
    <row r="15" spans="1:22" s="37" customFormat="1" ht="18" customHeight="1">
      <c r="A15" s="303"/>
      <c r="B15" s="300"/>
      <c r="C15" s="55"/>
      <c r="D15" s="232">
        <v>29138.9</v>
      </c>
      <c r="E15" s="227">
        <f>3!I24+5!I32</f>
        <v>202.6</v>
      </c>
      <c r="F15" s="227"/>
      <c r="G15" s="227"/>
      <c r="H15" s="227"/>
      <c r="I15" s="227">
        <v>30267</v>
      </c>
      <c r="J15" s="227">
        <v>150</v>
      </c>
      <c r="K15" s="227"/>
      <c r="L15" s="227"/>
      <c r="M15" s="227"/>
      <c r="N15" s="227">
        <v>31460.7</v>
      </c>
      <c r="O15" s="227">
        <v>145.2</v>
      </c>
      <c r="P15" s="227"/>
      <c r="Q15" s="189"/>
      <c r="S15" s="226"/>
      <c r="T15" s="226"/>
      <c r="U15" s="226"/>
      <c r="V15" s="226"/>
    </row>
    <row r="16" spans="1:22" s="37" customFormat="1" ht="18" customHeight="1">
      <c r="A16" s="304"/>
      <c r="B16" s="301"/>
      <c r="C16" s="56"/>
      <c r="D16" s="19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127"/>
      <c r="T16" s="226"/>
      <c r="U16" s="226"/>
      <c r="V16" s="226"/>
    </row>
    <row r="17" spans="1:22" s="37" customFormat="1" ht="19.5" customHeight="1">
      <c r="A17" s="302" t="s">
        <v>77</v>
      </c>
      <c r="B17" s="299" t="s">
        <v>75</v>
      </c>
      <c r="C17" s="54"/>
      <c r="D17" s="116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117"/>
      <c r="T17" s="226"/>
      <c r="U17" s="226"/>
      <c r="V17" s="226"/>
    </row>
    <row r="18" spans="1:22" s="37" customFormat="1" ht="19.5" customHeight="1">
      <c r="A18" s="303"/>
      <c r="B18" s="300"/>
      <c r="C18" s="55"/>
      <c r="D18" s="232">
        <v>35155.2</v>
      </c>
      <c r="E18" s="227">
        <f>SUM(3!I27,3!I30,5!I35)</f>
        <v>156.4</v>
      </c>
      <c r="F18" s="227"/>
      <c r="G18" s="227"/>
      <c r="H18" s="227"/>
      <c r="I18" s="227">
        <v>35974.6</v>
      </c>
      <c r="J18" s="227">
        <v>173.4</v>
      </c>
      <c r="K18" s="227"/>
      <c r="L18" s="227"/>
      <c r="M18" s="227"/>
      <c r="N18" s="227">
        <v>37393.4</v>
      </c>
      <c r="O18" s="227">
        <v>172.6</v>
      </c>
      <c r="P18" s="227"/>
      <c r="Q18" s="189"/>
      <c r="S18" s="226"/>
      <c r="T18" s="226"/>
      <c r="U18" s="226"/>
      <c r="V18" s="226"/>
    </row>
    <row r="19" spans="1:22" s="37" customFormat="1" ht="19.5" customHeight="1">
      <c r="A19" s="304"/>
      <c r="B19" s="301"/>
      <c r="C19" s="56"/>
      <c r="D19" s="19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127"/>
      <c r="T19" s="226"/>
      <c r="U19" s="226"/>
      <c r="V19" s="226"/>
    </row>
    <row r="20" spans="1:22" s="37" customFormat="1" ht="23.25" customHeight="1" hidden="1">
      <c r="A20" s="296">
        <v>4</v>
      </c>
      <c r="B20" s="299" t="s">
        <v>109</v>
      </c>
      <c r="C20" s="48"/>
      <c r="D20" s="116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117"/>
      <c r="T20" s="226"/>
      <c r="U20" s="226"/>
      <c r="V20" s="226"/>
    </row>
    <row r="21" spans="1:22" s="37" customFormat="1" ht="18.75" customHeight="1" hidden="1">
      <c r="A21" s="297"/>
      <c r="B21" s="300"/>
      <c r="C21" s="51"/>
      <c r="D21" s="232"/>
      <c r="E21" s="227">
        <v>0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189"/>
      <c r="T21" s="226"/>
      <c r="U21" s="226"/>
      <c r="V21" s="226"/>
    </row>
    <row r="22" spans="1:22" s="37" customFormat="1" ht="18.75" customHeight="1" hidden="1">
      <c r="A22" s="298"/>
      <c r="B22" s="301"/>
      <c r="C22" s="53"/>
      <c r="D22" s="19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127"/>
      <c r="T22" s="226"/>
      <c r="U22" s="226"/>
      <c r="V22" s="226"/>
    </row>
    <row r="23" spans="1:22" s="37" customFormat="1" ht="45">
      <c r="A23" s="52">
        <v>4</v>
      </c>
      <c r="B23" s="42" t="s">
        <v>104</v>
      </c>
      <c r="C23" s="53"/>
      <c r="D23" s="198"/>
      <c r="E23" s="228">
        <v>3.5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127"/>
      <c r="T23" s="226"/>
      <c r="U23" s="226"/>
      <c r="V23" s="226"/>
    </row>
    <row r="24" spans="1:22" s="37" customFormat="1" ht="18" customHeight="1">
      <c r="A24" s="57"/>
      <c r="B24" s="58" t="s">
        <v>44</v>
      </c>
      <c r="C24" s="58"/>
      <c r="D24" s="230">
        <f>SUM(D12:D23)</f>
        <v>122416.90000000001</v>
      </c>
      <c r="E24" s="230">
        <f>SUM(E12:E23)</f>
        <v>3602.6</v>
      </c>
      <c r="F24" s="230"/>
      <c r="G24" s="230"/>
      <c r="H24" s="230">
        <f aca="true" t="shared" si="0" ref="H24:O24">SUM(H12:H23)</f>
        <v>0</v>
      </c>
      <c r="I24" s="230">
        <f t="shared" si="0"/>
        <v>84348.59999999998</v>
      </c>
      <c r="J24" s="230">
        <f t="shared" si="0"/>
        <v>4079.3</v>
      </c>
      <c r="K24" s="230"/>
      <c r="L24" s="230"/>
      <c r="M24" s="230">
        <f t="shared" si="0"/>
        <v>0</v>
      </c>
      <c r="N24" s="230">
        <f t="shared" si="0"/>
        <v>86961.1</v>
      </c>
      <c r="O24" s="230">
        <f t="shared" si="0"/>
        <v>3953.1999999999994</v>
      </c>
      <c r="P24" s="230"/>
      <c r="Q24" s="190"/>
      <c r="S24" s="233"/>
      <c r="T24" s="226"/>
      <c r="U24" s="226"/>
      <c r="V24" s="226"/>
    </row>
  </sheetData>
  <sheetProtection/>
  <mergeCells count="23">
    <mergeCell ref="B2:P2"/>
    <mergeCell ref="B3:P3"/>
    <mergeCell ref="M4:Q4"/>
    <mergeCell ref="N5:Q5"/>
    <mergeCell ref="A7:A10"/>
    <mergeCell ref="B7:B10"/>
    <mergeCell ref="C7:G7"/>
    <mergeCell ref="H7:L7"/>
    <mergeCell ref="M7:Q7"/>
    <mergeCell ref="C8:G8"/>
    <mergeCell ref="H8:L8"/>
    <mergeCell ref="M8:Q8"/>
    <mergeCell ref="C9:G9"/>
    <mergeCell ref="H9:L9"/>
    <mergeCell ref="M9:Q9"/>
    <mergeCell ref="A11:A13"/>
    <mergeCell ref="B11:B13"/>
    <mergeCell ref="A20:A22"/>
    <mergeCell ref="B20:B22"/>
    <mergeCell ref="A14:A16"/>
    <mergeCell ref="B14:B16"/>
    <mergeCell ref="A17:A19"/>
    <mergeCell ref="B17:B19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200" verticalDpi="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2"/>
  <sheetViews>
    <sheetView view="pageBreakPreview" zoomScaleSheetLayoutView="100" zoomScalePageLayoutView="0" workbookViewId="0" topLeftCell="A1">
      <selection activeCell="I4" sqref="I4:K4"/>
    </sheetView>
  </sheetViews>
  <sheetFormatPr defaultColWidth="9.140625" defaultRowHeight="15"/>
  <cols>
    <col min="1" max="1" width="6.00390625" style="20" customWidth="1"/>
    <col min="2" max="2" width="43.28125" style="20" customWidth="1"/>
    <col min="3" max="3" width="16.421875" style="20" customWidth="1"/>
    <col min="4" max="4" width="9.421875" style="20" customWidth="1"/>
    <col min="5" max="5" width="9.140625" style="20" customWidth="1"/>
    <col min="6" max="6" width="6.7109375" style="20" customWidth="1"/>
    <col min="7" max="7" width="12.00390625" style="20" customWidth="1"/>
    <col min="8" max="8" width="11.28125" style="20" customWidth="1"/>
    <col min="9" max="9" width="11.8515625" style="20" customWidth="1"/>
    <col min="10" max="10" width="9.57421875" style="20" customWidth="1"/>
    <col min="11" max="11" width="9.8515625" style="20" customWidth="1"/>
    <col min="12" max="12" width="10.28125" style="72" customWidth="1"/>
    <col min="13" max="16" width="9.140625" style="4" customWidth="1"/>
    <col min="17" max="16384" width="9.140625" style="20" customWidth="1"/>
  </cols>
  <sheetData>
    <row r="1" spans="6:12" s="4" customFormat="1" ht="9" customHeight="1">
      <c r="F1" s="5"/>
      <c r="G1" s="6"/>
      <c r="I1" s="7" t="s">
        <v>224</v>
      </c>
      <c r="J1" s="6"/>
      <c r="K1" s="6"/>
      <c r="L1" s="72"/>
    </row>
    <row r="2" spans="6:12" s="4" customFormat="1" ht="11.25" customHeight="1">
      <c r="F2" s="5"/>
      <c r="G2" s="6"/>
      <c r="I2" s="7" t="s">
        <v>225</v>
      </c>
      <c r="J2" s="6"/>
      <c r="K2" s="6"/>
      <c r="L2" s="72"/>
    </row>
    <row r="3" spans="6:12" s="4" customFormat="1" ht="69.75" customHeight="1">
      <c r="F3" s="5"/>
      <c r="G3" s="6"/>
      <c r="I3" s="319" t="s">
        <v>226</v>
      </c>
      <c r="J3" s="319"/>
      <c r="K3" s="319"/>
      <c r="L3" s="72"/>
    </row>
    <row r="4" spans="6:12" s="4" customFormat="1" ht="34.5" customHeight="1">
      <c r="F4" s="5"/>
      <c r="G4" s="6"/>
      <c r="I4" s="319" t="s">
        <v>240</v>
      </c>
      <c r="J4" s="319"/>
      <c r="K4" s="319"/>
      <c r="L4" s="72"/>
    </row>
    <row r="5" spans="6:12" s="4" customFormat="1" ht="9.75" customHeight="1">
      <c r="F5" s="5"/>
      <c r="G5" s="6"/>
      <c r="H5" s="6"/>
      <c r="I5" s="6"/>
      <c r="J5" s="7"/>
      <c r="K5" s="6"/>
      <c r="L5" s="72"/>
    </row>
    <row r="6" spans="2:12" s="8" customFormat="1" ht="12" customHeight="1">
      <c r="B6" s="9"/>
      <c r="C6" s="418" t="s">
        <v>0</v>
      </c>
      <c r="D6" s="418"/>
      <c r="E6" s="418"/>
      <c r="F6" s="418"/>
      <c r="G6" s="10"/>
      <c r="H6" s="10"/>
      <c r="I6" s="10"/>
      <c r="J6" s="11"/>
      <c r="K6" s="12"/>
      <c r="L6" s="73"/>
    </row>
    <row r="7" spans="2:12" s="8" customFormat="1" ht="13.5" customHeight="1">
      <c r="B7" s="418" t="s">
        <v>37</v>
      </c>
      <c r="C7" s="418"/>
      <c r="D7" s="418"/>
      <c r="E7" s="418"/>
      <c r="F7" s="418"/>
      <c r="G7" s="418"/>
      <c r="H7" s="418"/>
      <c r="I7" s="418"/>
      <c r="J7" s="11"/>
      <c r="K7" s="12"/>
      <c r="L7" s="73"/>
    </row>
    <row r="8" spans="2:12" s="4" customFormat="1" ht="15" customHeight="1">
      <c r="B8" s="418" t="s">
        <v>113</v>
      </c>
      <c r="C8" s="418"/>
      <c r="D8" s="418"/>
      <c r="E8" s="418"/>
      <c r="F8" s="418"/>
      <c r="G8" s="418"/>
      <c r="H8" s="418"/>
      <c r="I8" s="418"/>
      <c r="J8" s="7"/>
      <c r="K8" s="6"/>
      <c r="L8" s="72"/>
    </row>
    <row r="9" spans="6:12" s="4" customFormat="1" ht="11.25">
      <c r="F9" s="5"/>
      <c r="G9" s="6"/>
      <c r="H9" s="6"/>
      <c r="I9" s="6"/>
      <c r="J9" s="6"/>
      <c r="K9" s="6"/>
      <c r="L9" s="72"/>
    </row>
    <row r="10" spans="1:12" s="4" customFormat="1" ht="19.5" customHeight="1">
      <c r="A10" s="421"/>
      <c r="B10" s="347" t="s">
        <v>38</v>
      </c>
      <c r="C10" s="347" t="s">
        <v>190</v>
      </c>
      <c r="D10" s="412" t="s">
        <v>2</v>
      </c>
      <c r="E10" s="413"/>
      <c r="F10" s="347" t="s">
        <v>3</v>
      </c>
      <c r="G10" s="412" t="s">
        <v>39</v>
      </c>
      <c r="H10" s="417"/>
      <c r="I10" s="417"/>
      <c r="J10" s="417"/>
      <c r="K10" s="413"/>
      <c r="L10" s="72"/>
    </row>
    <row r="11" spans="1:12" s="4" customFormat="1" ht="24.75" customHeight="1">
      <c r="A11" s="423"/>
      <c r="B11" s="349"/>
      <c r="C11" s="349"/>
      <c r="D11" s="258" t="s">
        <v>40</v>
      </c>
      <c r="E11" s="258" t="s">
        <v>41</v>
      </c>
      <c r="F11" s="349"/>
      <c r="G11" s="258" t="s">
        <v>11</v>
      </c>
      <c r="H11" s="258" t="s">
        <v>21</v>
      </c>
      <c r="I11" s="258" t="s">
        <v>5</v>
      </c>
      <c r="J11" s="258" t="s">
        <v>42</v>
      </c>
      <c r="K11" s="258" t="s">
        <v>43</v>
      </c>
      <c r="L11" s="72"/>
    </row>
    <row r="12" spans="1:12" s="13" customFormat="1" ht="11.25">
      <c r="A12" s="81"/>
      <c r="B12" s="81">
        <v>1</v>
      </c>
      <c r="C12" s="81">
        <v>2</v>
      </c>
      <c r="D12" s="81">
        <v>3</v>
      </c>
      <c r="E12" s="81">
        <v>4</v>
      </c>
      <c r="F12" s="81">
        <v>5</v>
      </c>
      <c r="G12" s="81">
        <v>6</v>
      </c>
      <c r="H12" s="81">
        <v>7</v>
      </c>
      <c r="I12" s="81">
        <v>8</v>
      </c>
      <c r="J12" s="81">
        <v>9</v>
      </c>
      <c r="K12" s="81">
        <v>10</v>
      </c>
      <c r="L12" s="74"/>
    </row>
    <row r="13" spans="1:12" s="4" customFormat="1" ht="15" customHeight="1">
      <c r="A13" s="421"/>
      <c r="B13" s="414" t="s">
        <v>149</v>
      </c>
      <c r="C13" s="347" t="s">
        <v>9</v>
      </c>
      <c r="D13" s="316">
        <v>42736</v>
      </c>
      <c r="E13" s="411">
        <v>43830</v>
      </c>
      <c r="F13" s="259">
        <v>2017</v>
      </c>
      <c r="G13" s="245">
        <f>SUM(H13:J13)</f>
        <v>126019.5</v>
      </c>
      <c r="H13" s="246">
        <f aca="true" t="shared" si="0" ref="H13:J15">SUM(H17,H54,H97,H119,H143)</f>
        <v>0</v>
      </c>
      <c r="I13" s="246">
        <f t="shared" si="0"/>
        <v>122416.9</v>
      </c>
      <c r="J13" s="246">
        <f t="shared" si="0"/>
        <v>3602.6</v>
      </c>
      <c r="K13" s="240"/>
      <c r="L13" s="72"/>
    </row>
    <row r="14" spans="1:12" s="4" customFormat="1" ht="15" customHeight="1">
      <c r="A14" s="422"/>
      <c r="B14" s="415"/>
      <c r="C14" s="348"/>
      <c r="D14" s="317"/>
      <c r="E14" s="321"/>
      <c r="F14" s="259">
        <v>2018</v>
      </c>
      <c r="G14" s="245">
        <f>SUM(H14:J14)</f>
        <v>88427.89999999998</v>
      </c>
      <c r="H14" s="246">
        <f t="shared" si="0"/>
        <v>0</v>
      </c>
      <c r="I14" s="246">
        <f t="shared" si="0"/>
        <v>84348.59999999998</v>
      </c>
      <c r="J14" s="246">
        <f t="shared" si="0"/>
        <v>4079.3</v>
      </c>
      <c r="K14" s="240"/>
      <c r="L14" s="72"/>
    </row>
    <row r="15" spans="1:12" s="4" customFormat="1" ht="15" customHeight="1" thickBot="1">
      <c r="A15" s="422"/>
      <c r="B15" s="415"/>
      <c r="C15" s="348"/>
      <c r="D15" s="317"/>
      <c r="E15" s="321"/>
      <c r="F15" s="121">
        <v>2019</v>
      </c>
      <c r="G15" s="245">
        <f>SUM(H15:J15)</f>
        <v>90914.3</v>
      </c>
      <c r="H15" s="246">
        <f t="shared" si="0"/>
        <v>0</v>
      </c>
      <c r="I15" s="246">
        <f t="shared" si="0"/>
        <v>86961.1</v>
      </c>
      <c r="J15" s="246">
        <f t="shared" si="0"/>
        <v>3953.2</v>
      </c>
      <c r="K15" s="240"/>
      <c r="L15" s="72"/>
    </row>
    <row r="16" spans="1:12" s="8" customFormat="1" ht="13.5" customHeight="1" thickBot="1">
      <c r="A16" s="423"/>
      <c r="B16" s="416"/>
      <c r="C16" s="349"/>
      <c r="D16" s="350"/>
      <c r="E16" s="393"/>
      <c r="F16" s="2" t="s">
        <v>46</v>
      </c>
      <c r="G16" s="247">
        <f>SUM(G13:G15)</f>
        <v>305361.69999999995</v>
      </c>
      <c r="H16" s="247">
        <f>SUM(H13:H15)</f>
        <v>0</v>
      </c>
      <c r="I16" s="247">
        <f>SUM(I13:I15)</f>
        <v>293726.6</v>
      </c>
      <c r="J16" s="248">
        <f>SUM(J13:J15)</f>
        <v>11635.099999999999</v>
      </c>
      <c r="K16" s="241"/>
      <c r="L16" s="73"/>
    </row>
    <row r="17" spans="1:12" s="4" customFormat="1" ht="12" customHeight="1">
      <c r="A17" s="407">
        <v>1</v>
      </c>
      <c r="B17" s="179" t="s">
        <v>45</v>
      </c>
      <c r="C17" s="351" t="s">
        <v>192</v>
      </c>
      <c r="D17" s="316">
        <v>42736</v>
      </c>
      <c r="E17" s="411">
        <v>43830</v>
      </c>
      <c r="F17" s="259">
        <v>2017</v>
      </c>
      <c r="G17" s="200">
        <f>SUM(H17:J17)</f>
        <v>350</v>
      </c>
      <c r="H17" s="201">
        <f aca="true" t="shared" si="1" ref="H17:J19">SUM(H25,H39,H50)</f>
        <v>0</v>
      </c>
      <c r="I17" s="201">
        <f t="shared" si="1"/>
        <v>0</v>
      </c>
      <c r="J17" s="201">
        <f t="shared" si="1"/>
        <v>350</v>
      </c>
      <c r="K17" s="81"/>
      <c r="L17" s="72"/>
    </row>
    <row r="18" spans="1:12" s="4" customFormat="1" ht="12" customHeight="1">
      <c r="A18" s="355"/>
      <c r="B18" s="360" t="s">
        <v>150</v>
      </c>
      <c r="C18" s="325"/>
      <c r="D18" s="317"/>
      <c r="E18" s="321"/>
      <c r="F18" s="259">
        <v>2018</v>
      </c>
      <c r="G18" s="202">
        <f>SUM(H18:J18)</f>
        <v>406.90000000000003</v>
      </c>
      <c r="H18" s="202">
        <f t="shared" si="1"/>
        <v>0</v>
      </c>
      <c r="I18" s="202">
        <f t="shared" si="1"/>
        <v>0</v>
      </c>
      <c r="J18" s="202">
        <f t="shared" si="1"/>
        <v>406.90000000000003</v>
      </c>
      <c r="K18" s="81"/>
      <c r="L18" s="72"/>
    </row>
    <row r="19" spans="1:12" s="4" customFormat="1" ht="15.75" customHeight="1" thickBot="1">
      <c r="A19" s="355"/>
      <c r="B19" s="360"/>
      <c r="C19" s="325"/>
      <c r="D19" s="317"/>
      <c r="E19" s="321"/>
      <c r="F19" s="121">
        <v>2019</v>
      </c>
      <c r="G19" s="201">
        <f>SUM(H19:J19)</f>
        <v>393.9</v>
      </c>
      <c r="H19" s="202">
        <f t="shared" si="1"/>
        <v>0</v>
      </c>
      <c r="I19" s="202">
        <f t="shared" si="1"/>
        <v>0</v>
      </c>
      <c r="J19" s="202">
        <f t="shared" si="1"/>
        <v>393.9</v>
      </c>
      <c r="K19" s="81"/>
      <c r="L19" s="72"/>
    </row>
    <row r="20" spans="1:12" s="8" customFormat="1" ht="13.5" customHeight="1" thickBot="1">
      <c r="A20" s="356"/>
      <c r="B20" s="361"/>
      <c r="C20" s="326"/>
      <c r="D20" s="318"/>
      <c r="E20" s="322"/>
      <c r="F20" s="2" t="s">
        <v>46</v>
      </c>
      <c r="G20" s="203">
        <f>SUM(H20:J20)</f>
        <v>1150.8000000000002</v>
      </c>
      <c r="H20" s="203">
        <f>SUM(H17:H19)</f>
        <v>0</v>
      </c>
      <c r="I20" s="203">
        <f>SUM(I17:I19)</f>
        <v>0</v>
      </c>
      <c r="J20" s="204">
        <f>SUM(J17:J19)</f>
        <v>1150.8000000000002</v>
      </c>
      <c r="K20" s="3"/>
      <c r="L20" s="73"/>
    </row>
    <row r="21" spans="1:12" s="4" customFormat="1" ht="12.75" thickBot="1">
      <c r="A21" s="362" t="s">
        <v>47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4"/>
      <c r="L21" s="72"/>
    </row>
    <row r="22" spans="1:12" s="4" customFormat="1" ht="15" customHeight="1">
      <c r="A22" s="357" t="s">
        <v>48</v>
      </c>
      <c r="B22" s="324" t="s">
        <v>176</v>
      </c>
      <c r="C22" s="365" t="s">
        <v>9</v>
      </c>
      <c r="D22" s="323">
        <v>42736</v>
      </c>
      <c r="E22" s="323">
        <v>43830</v>
      </c>
      <c r="F22" s="180">
        <v>2017</v>
      </c>
      <c r="G22" s="205">
        <f aca="true" t="shared" si="2" ref="G22:G27">SUM(H22:J22)</f>
        <v>30</v>
      </c>
      <c r="H22" s="205"/>
      <c r="I22" s="205"/>
      <c r="J22" s="205">
        <f>1!I20</f>
        <v>30</v>
      </c>
      <c r="K22" s="15"/>
      <c r="L22" s="72"/>
    </row>
    <row r="23" spans="1:12" s="4" customFormat="1" ht="16.5" customHeight="1">
      <c r="A23" s="358"/>
      <c r="B23" s="397"/>
      <c r="C23" s="348"/>
      <c r="D23" s="367"/>
      <c r="E23" s="367"/>
      <c r="F23" s="81">
        <v>2018</v>
      </c>
      <c r="G23" s="206">
        <f t="shared" si="2"/>
        <v>50</v>
      </c>
      <c r="H23" s="206"/>
      <c r="I23" s="206"/>
      <c r="J23" s="206">
        <f>1!I21</f>
        <v>50</v>
      </c>
      <c r="K23" s="16"/>
      <c r="L23" s="72"/>
    </row>
    <row r="24" spans="1:12" s="4" customFormat="1" ht="15.75" customHeight="1" thickBot="1">
      <c r="A24" s="359"/>
      <c r="B24" s="399"/>
      <c r="C24" s="366"/>
      <c r="D24" s="368"/>
      <c r="E24" s="368"/>
      <c r="F24" s="181">
        <v>2019</v>
      </c>
      <c r="G24" s="207">
        <f t="shared" si="2"/>
        <v>48.4</v>
      </c>
      <c r="H24" s="208"/>
      <c r="I24" s="208"/>
      <c r="J24" s="209">
        <f>1!I22</f>
        <v>48.4</v>
      </c>
      <c r="K24" s="17"/>
      <c r="L24" s="72"/>
    </row>
    <row r="25" spans="1:12" s="4" customFormat="1" ht="12.75" customHeight="1">
      <c r="A25" s="357"/>
      <c r="B25" s="324" t="s">
        <v>10</v>
      </c>
      <c r="C25" s="365"/>
      <c r="D25" s="323">
        <v>42736</v>
      </c>
      <c r="E25" s="323">
        <v>43830</v>
      </c>
      <c r="F25" s="182">
        <v>2017</v>
      </c>
      <c r="G25" s="205">
        <f t="shared" si="2"/>
        <v>30</v>
      </c>
      <c r="H25" s="205">
        <f aca="true" t="shared" si="3" ref="H25:J27">SUM(H22)</f>
        <v>0</v>
      </c>
      <c r="I25" s="205">
        <f t="shared" si="3"/>
        <v>0</v>
      </c>
      <c r="J25" s="205">
        <f t="shared" si="3"/>
        <v>30</v>
      </c>
      <c r="K25" s="15"/>
      <c r="L25" s="72"/>
    </row>
    <row r="26" spans="1:12" s="4" customFormat="1" ht="12" customHeight="1">
      <c r="A26" s="358"/>
      <c r="B26" s="325"/>
      <c r="C26" s="348"/>
      <c r="D26" s="317"/>
      <c r="E26" s="317"/>
      <c r="F26" s="255">
        <v>2018</v>
      </c>
      <c r="G26" s="206">
        <f t="shared" si="2"/>
        <v>50</v>
      </c>
      <c r="H26" s="206">
        <f t="shared" si="3"/>
        <v>0</v>
      </c>
      <c r="I26" s="206">
        <f t="shared" si="3"/>
        <v>0</v>
      </c>
      <c r="J26" s="206">
        <f t="shared" si="3"/>
        <v>50</v>
      </c>
      <c r="K26" s="16"/>
      <c r="L26" s="72"/>
    </row>
    <row r="27" spans="1:12" s="4" customFormat="1" ht="11.25" customHeight="1" thickBot="1">
      <c r="A27" s="358"/>
      <c r="B27" s="325"/>
      <c r="C27" s="348"/>
      <c r="D27" s="317"/>
      <c r="E27" s="317"/>
      <c r="F27" s="183">
        <v>2019</v>
      </c>
      <c r="G27" s="207">
        <f t="shared" si="2"/>
        <v>48.4</v>
      </c>
      <c r="H27" s="210">
        <f t="shared" si="3"/>
        <v>0</v>
      </c>
      <c r="I27" s="210">
        <f t="shared" si="3"/>
        <v>0</v>
      </c>
      <c r="J27" s="210">
        <f t="shared" si="3"/>
        <v>48.4</v>
      </c>
      <c r="K27" s="16"/>
      <c r="L27" s="72"/>
    </row>
    <row r="28" spans="1:12" s="4" customFormat="1" ht="12" thickBot="1">
      <c r="A28" s="359"/>
      <c r="B28" s="326"/>
      <c r="C28" s="366"/>
      <c r="D28" s="318"/>
      <c r="E28" s="322"/>
      <c r="F28" s="122" t="s">
        <v>46</v>
      </c>
      <c r="G28" s="211">
        <f>SUM(G25:G27)</f>
        <v>128.4</v>
      </c>
      <c r="H28" s="211">
        <f>SUM(H25:H27)</f>
        <v>0</v>
      </c>
      <c r="I28" s="211">
        <f>SUM(I25:I27)</f>
        <v>0</v>
      </c>
      <c r="J28" s="212">
        <f>SUM(J25:J27)</f>
        <v>128.4</v>
      </c>
      <c r="K28" s="184"/>
      <c r="L28" s="72"/>
    </row>
    <row r="29" spans="1:12" s="4" customFormat="1" ht="12.75" thickBot="1">
      <c r="A29" s="362" t="s">
        <v>49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4"/>
      <c r="L29" s="72"/>
    </row>
    <row r="30" spans="1:12" s="4" customFormat="1" ht="11.25">
      <c r="A30" s="357" t="s">
        <v>50</v>
      </c>
      <c r="B30" s="324" t="s">
        <v>177</v>
      </c>
      <c r="C30" s="365" t="s">
        <v>9</v>
      </c>
      <c r="D30" s="323">
        <v>42736</v>
      </c>
      <c r="E30" s="323">
        <v>43830</v>
      </c>
      <c r="F30" s="180">
        <v>2017</v>
      </c>
      <c r="G30" s="205">
        <f aca="true" t="shared" si="4" ref="G30:G41">SUM(H30:J30)</f>
        <v>20</v>
      </c>
      <c r="H30" s="205"/>
      <c r="I30" s="205">
        <v>0</v>
      </c>
      <c r="J30" s="205">
        <f>1!I28</f>
        <v>20</v>
      </c>
      <c r="K30" s="15"/>
      <c r="L30" s="72"/>
    </row>
    <row r="31" spans="1:12" s="4" customFormat="1" ht="11.25">
      <c r="A31" s="358"/>
      <c r="B31" s="397"/>
      <c r="C31" s="348"/>
      <c r="D31" s="367"/>
      <c r="E31" s="367"/>
      <c r="F31" s="81">
        <v>2018</v>
      </c>
      <c r="G31" s="206">
        <f t="shared" si="4"/>
        <v>27.7</v>
      </c>
      <c r="H31" s="206"/>
      <c r="I31" s="213">
        <f>1!H29</f>
        <v>0</v>
      </c>
      <c r="J31" s="213">
        <f>1!I29</f>
        <v>27.7</v>
      </c>
      <c r="K31" s="16"/>
      <c r="L31" s="72"/>
    </row>
    <row r="32" spans="1:12" s="4" customFormat="1" ht="12" thickBot="1">
      <c r="A32" s="359"/>
      <c r="B32" s="399"/>
      <c r="C32" s="366"/>
      <c r="D32" s="368"/>
      <c r="E32" s="368"/>
      <c r="F32" s="181">
        <v>2019</v>
      </c>
      <c r="G32" s="208">
        <f t="shared" si="4"/>
        <v>26.8</v>
      </c>
      <c r="H32" s="208"/>
      <c r="I32" s="213">
        <f>1!H30</f>
        <v>0</v>
      </c>
      <c r="J32" s="213">
        <f>1!I30</f>
        <v>26.8</v>
      </c>
      <c r="K32" s="17"/>
      <c r="L32" s="72"/>
    </row>
    <row r="33" spans="1:12" s="4" customFormat="1" ht="11.25">
      <c r="A33" s="357" t="s">
        <v>51</v>
      </c>
      <c r="B33" s="324" t="s">
        <v>178</v>
      </c>
      <c r="C33" s="365" t="s">
        <v>9</v>
      </c>
      <c r="D33" s="323">
        <v>42736</v>
      </c>
      <c r="E33" s="323">
        <v>43830</v>
      </c>
      <c r="F33" s="180">
        <v>2017</v>
      </c>
      <c r="G33" s="205">
        <f t="shared" si="4"/>
        <v>35.4</v>
      </c>
      <c r="H33" s="205"/>
      <c r="I33" s="205"/>
      <c r="J33" s="205">
        <f>1!I31</f>
        <v>35.4</v>
      </c>
      <c r="K33" s="15"/>
      <c r="L33" s="72"/>
    </row>
    <row r="34" spans="1:12" s="4" customFormat="1" ht="11.25">
      <c r="A34" s="358"/>
      <c r="B34" s="397"/>
      <c r="C34" s="348"/>
      <c r="D34" s="367"/>
      <c r="E34" s="367"/>
      <c r="F34" s="81">
        <v>2018</v>
      </c>
      <c r="G34" s="206">
        <f t="shared" si="4"/>
        <v>30</v>
      </c>
      <c r="H34" s="206"/>
      <c r="I34" s="206"/>
      <c r="J34" s="213">
        <f>1!I32</f>
        <v>30</v>
      </c>
      <c r="K34" s="16"/>
      <c r="L34" s="72"/>
    </row>
    <row r="35" spans="1:12" s="4" customFormat="1" ht="12" thickBot="1">
      <c r="A35" s="359"/>
      <c r="B35" s="399"/>
      <c r="C35" s="366"/>
      <c r="D35" s="368"/>
      <c r="E35" s="368"/>
      <c r="F35" s="181">
        <v>2019</v>
      </c>
      <c r="G35" s="208">
        <f t="shared" si="4"/>
        <v>29</v>
      </c>
      <c r="H35" s="208"/>
      <c r="I35" s="208"/>
      <c r="J35" s="213">
        <f>1!I33</f>
        <v>29</v>
      </c>
      <c r="K35" s="17"/>
      <c r="L35" s="72"/>
    </row>
    <row r="36" spans="1:12" s="4" customFormat="1" ht="11.25">
      <c r="A36" s="357" t="s">
        <v>52</v>
      </c>
      <c r="B36" s="324" t="s">
        <v>15</v>
      </c>
      <c r="C36" s="365" t="s">
        <v>9</v>
      </c>
      <c r="D36" s="323">
        <v>42736</v>
      </c>
      <c r="E36" s="323">
        <v>43830</v>
      </c>
      <c r="F36" s="180">
        <v>2017</v>
      </c>
      <c r="G36" s="205">
        <f t="shared" si="4"/>
        <v>19.4</v>
      </c>
      <c r="H36" s="205"/>
      <c r="I36" s="205"/>
      <c r="J36" s="205">
        <f>1!I34</f>
        <v>19.4</v>
      </c>
      <c r="K36" s="15"/>
      <c r="L36" s="72"/>
    </row>
    <row r="37" spans="1:12" s="4" customFormat="1" ht="11.25">
      <c r="A37" s="358"/>
      <c r="B37" s="397"/>
      <c r="C37" s="348"/>
      <c r="D37" s="367"/>
      <c r="E37" s="367"/>
      <c r="F37" s="81">
        <v>2018</v>
      </c>
      <c r="G37" s="206">
        <f t="shared" si="4"/>
        <v>39.6</v>
      </c>
      <c r="H37" s="206"/>
      <c r="I37" s="206"/>
      <c r="J37" s="213">
        <f>1!I35</f>
        <v>39.6</v>
      </c>
      <c r="K37" s="16"/>
      <c r="L37" s="72"/>
    </row>
    <row r="38" spans="1:12" s="4" customFormat="1" ht="12" thickBot="1">
      <c r="A38" s="359"/>
      <c r="B38" s="399"/>
      <c r="C38" s="366"/>
      <c r="D38" s="368"/>
      <c r="E38" s="368"/>
      <c r="F38" s="181">
        <v>2019</v>
      </c>
      <c r="G38" s="208">
        <f t="shared" si="4"/>
        <v>38.4</v>
      </c>
      <c r="H38" s="208"/>
      <c r="I38" s="208"/>
      <c r="J38" s="295">
        <f>1!I36</f>
        <v>38.4</v>
      </c>
      <c r="K38" s="17"/>
      <c r="L38" s="72"/>
    </row>
    <row r="39" spans="1:12" s="4" customFormat="1" ht="11.25">
      <c r="A39" s="358"/>
      <c r="B39" s="325" t="s">
        <v>16</v>
      </c>
      <c r="C39" s="348"/>
      <c r="D39" s="317">
        <v>42736</v>
      </c>
      <c r="E39" s="317">
        <v>43830</v>
      </c>
      <c r="F39" s="269">
        <v>2017</v>
      </c>
      <c r="G39" s="207">
        <f t="shared" si="4"/>
        <v>74.8</v>
      </c>
      <c r="H39" s="207">
        <f aca="true" t="shared" si="5" ref="H39:J41">SUM(H30+H33+H36)</f>
        <v>0</v>
      </c>
      <c r="I39" s="207">
        <f t="shared" si="5"/>
        <v>0</v>
      </c>
      <c r="J39" s="207">
        <f t="shared" si="5"/>
        <v>74.8</v>
      </c>
      <c r="K39" s="294"/>
      <c r="L39" s="72"/>
    </row>
    <row r="40" spans="1:12" s="4" customFormat="1" ht="11.25">
      <c r="A40" s="358"/>
      <c r="B40" s="325"/>
      <c r="C40" s="348"/>
      <c r="D40" s="317"/>
      <c r="E40" s="317"/>
      <c r="F40" s="255">
        <v>2018</v>
      </c>
      <c r="G40" s="206">
        <f t="shared" si="4"/>
        <v>97.30000000000001</v>
      </c>
      <c r="H40" s="206">
        <f t="shared" si="5"/>
        <v>0</v>
      </c>
      <c r="I40" s="206">
        <f t="shared" si="5"/>
        <v>0</v>
      </c>
      <c r="J40" s="206">
        <f t="shared" si="5"/>
        <v>97.30000000000001</v>
      </c>
      <c r="K40" s="185"/>
      <c r="L40" s="72"/>
    </row>
    <row r="41" spans="1:12" s="4" customFormat="1" ht="12" thickBot="1">
      <c r="A41" s="358"/>
      <c r="B41" s="325"/>
      <c r="C41" s="348"/>
      <c r="D41" s="317"/>
      <c r="E41" s="317"/>
      <c r="F41" s="183">
        <v>2019</v>
      </c>
      <c r="G41" s="208">
        <f t="shared" si="4"/>
        <v>94.19999999999999</v>
      </c>
      <c r="H41" s="210">
        <f t="shared" si="5"/>
        <v>0</v>
      </c>
      <c r="I41" s="210">
        <f t="shared" si="5"/>
        <v>0</v>
      </c>
      <c r="J41" s="210">
        <f t="shared" si="5"/>
        <v>94.19999999999999</v>
      </c>
      <c r="K41" s="185"/>
      <c r="L41" s="72"/>
    </row>
    <row r="42" spans="1:12" s="4" customFormat="1" ht="12" thickBot="1">
      <c r="A42" s="359"/>
      <c r="B42" s="326"/>
      <c r="C42" s="366"/>
      <c r="D42" s="318"/>
      <c r="E42" s="322"/>
      <c r="F42" s="122" t="s">
        <v>46</v>
      </c>
      <c r="G42" s="211">
        <f>SUM(G39:G41)</f>
        <v>266.3</v>
      </c>
      <c r="H42" s="211">
        <f>SUM(H39:H41)</f>
        <v>0</v>
      </c>
      <c r="I42" s="211">
        <f>SUM(I39:I41)</f>
        <v>0</v>
      </c>
      <c r="J42" s="212">
        <f>SUM(J39:J41)</f>
        <v>266.3</v>
      </c>
      <c r="K42" s="186"/>
      <c r="L42" s="72"/>
    </row>
    <row r="43" spans="1:12" s="4" customFormat="1" ht="18" customHeight="1" thickBot="1">
      <c r="A43" s="408" t="s">
        <v>53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10"/>
      <c r="L43" s="72"/>
    </row>
    <row r="44" spans="1:12" s="4" customFormat="1" ht="15" customHeight="1">
      <c r="A44" s="357" t="s">
        <v>54</v>
      </c>
      <c r="B44" s="324" t="s">
        <v>179</v>
      </c>
      <c r="C44" s="365" t="s">
        <v>9</v>
      </c>
      <c r="D44" s="323">
        <v>42736</v>
      </c>
      <c r="E44" s="323">
        <v>43830</v>
      </c>
      <c r="F44" s="180">
        <v>2017</v>
      </c>
      <c r="G44" s="205">
        <f aca="true" t="shared" si="6" ref="G44:G52">SUM(H44:J44)</f>
        <v>200.2</v>
      </c>
      <c r="H44" s="205"/>
      <c r="I44" s="205"/>
      <c r="J44" s="205">
        <f>1!I42</f>
        <v>200.2</v>
      </c>
      <c r="K44" s="15"/>
      <c r="L44" s="72"/>
    </row>
    <row r="45" spans="1:12" s="4" customFormat="1" ht="14.25" customHeight="1">
      <c r="A45" s="358"/>
      <c r="B45" s="397"/>
      <c r="C45" s="348"/>
      <c r="D45" s="367"/>
      <c r="E45" s="367"/>
      <c r="F45" s="81">
        <v>2018</v>
      </c>
      <c r="G45" s="206">
        <f t="shared" si="6"/>
        <v>204.6</v>
      </c>
      <c r="H45" s="206"/>
      <c r="I45" s="206"/>
      <c r="J45" s="206">
        <f>1!I43</f>
        <v>204.6</v>
      </c>
      <c r="K45" s="16"/>
      <c r="L45" s="72"/>
    </row>
    <row r="46" spans="1:12" s="4" customFormat="1" ht="16.5" customHeight="1" thickBot="1">
      <c r="A46" s="359"/>
      <c r="B46" s="399"/>
      <c r="C46" s="366"/>
      <c r="D46" s="368"/>
      <c r="E46" s="368"/>
      <c r="F46" s="181">
        <v>2019</v>
      </c>
      <c r="G46" s="208">
        <f t="shared" si="6"/>
        <v>198.1</v>
      </c>
      <c r="H46" s="208"/>
      <c r="I46" s="208"/>
      <c r="J46" s="208">
        <f>1!I44</f>
        <v>198.1</v>
      </c>
      <c r="K46" s="17"/>
      <c r="L46" s="72"/>
    </row>
    <row r="47" spans="1:12" s="4" customFormat="1" ht="11.25">
      <c r="A47" s="357" t="s">
        <v>55</v>
      </c>
      <c r="B47" s="324" t="s">
        <v>180</v>
      </c>
      <c r="C47" s="365" t="s">
        <v>9</v>
      </c>
      <c r="D47" s="323">
        <v>42736</v>
      </c>
      <c r="E47" s="323">
        <v>43830</v>
      </c>
      <c r="F47" s="180">
        <v>2017</v>
      </c>
      <c r="G47" s="205">
        <f t="shared" si="6"/>
        <v>45</v>
      </c>
      <c r="H47" s="205"/>
      <c r="I47" s="205"/>
      <c r="J47" s="205">
        <f>1!I45</f>
        <v>45</v>
      </c>
      <c r="K47" s="15"/>
      <c r="L47" s="72"/>
    </row>
    <row r="48" spans="1:12" s="4" customFormat="1" ht="11.25">
      <c r="A48" s="358"/>
      <c r="B48" s="397"/>
      <c r="C48" s="348"/>
      <c r="D48" s="367"/>
      <c r="E48" s="367"/>
      <c r="F48" s="81">
        <v>2018</v>
      </c>
      <c r="G48" s="206">
        <f t="shared" si="6"/>
        <v>55</v>
      </c>
      <c r="H48" s="206"/>
      <c r="I48" s="206"/>
      <c r="J48" s="206">
        <f>1!I46</f>
        <v>55</v>
      </c>
      <c r="K48" s="16"/>
      <c r="L48" s="72"/>
    </row>
    <row r="49" spans="1:12" s="4" customFormat="1" ht="12" thickBot="1">
      <c r="A49" s="359"/>
      <c r="B49" s="399"/>
      <c r="C49" s="366"/>
      <c r="D49" s="368"/>
      <c r="E49" s="368"/>
      <c r="F49" s="181">
        <v>2019</v>
      </c>
      <c r="G49" s="209">
        <f t="shared" si="6"/>
        <v>53.2</v>
      </c>
      <c r="H49" s="208"/>
      <c r="I49" s="208"/>
      <c r="J49" s="208">
        <f>1!I47</f>
        <v>53.2</v>
      </c>
      <c r="K49" s="17"/>
      <c r="L49" s="72"/>
    </row>
    <row r="50" spans="1:12" s="4" customFormat="1" ht="11.25">
      <c r="A50" s="357"/>
      <c r="B50" s="324" t="s">
        <v>18</v>
      </c>
      <c r="C50" s="365"/>
      <c r="D50" s="323">
        <v>42736</v>
      </c>
      <c r="E50" s="323">
        <v>43830</v>
      </c>
      <c r="F50" s="182">
        <v>2017</v>
      </c>
      <c r="G50" s="205">
        <f t="shared" si="6"/>
        <v>245.2</v>
      </c>
      <c r="H50" s="205">
        <f aca="true" t="shared" si="7" ref="H50:J52">SUM(H44,H47)</f>
        <v>0</v>
      </c>
      <c r="I50" s="205">
        <f t="shared" si="7"/>
        <v>0</v>
      </c>
      <c r="J50" s="205">
        <f t="shared" si="7"/>
        <v>245.2</v>
      </c>
      <c r="K50" s="15"/>
      <c r="L50" s="72"/>
    </row>
    <row r="51" spans="1:12" s="4" customFormat="1" ht="11.25">
      <c r="A51" s="358"/>
      <c r="B51" s="325"/>
      <c r="C51" s="348"/>
      <c r="D51" s="317"/>
      <c r="E51" s="317"/>
      <c r="F51" s="255">
        <v>2018</v>
      </c>
      <c r="G51" s="206">
        <f t="shared" si="6"/>
        <v>259.6</v>
      </c>
      <c r="H51" s="206">
        <f t="shared" si="7"/>
        <v>0</v>
      </c>
      <c r="I51" s="206">
        <f t="shared" si="7"/>
        <v>0</v>
      </c>
      <c r="J51" s="206">
        <f t="shared" si="7"/>
        <v>259.6</v>
      </c>
      <c r="K51" s="16"/>
      <c r="L51" s="72"/>
    </row>
    <row r="52" spans="1:12" s="4" customFormat="1" ht="12" thickBot="1">
      <c r="A52" s="358"/>
      <c r="B52" s="325"/>
      <c r="C52" s="348"/>
      <c r="D52" s="317"/>
      <c r="E52" s="317"/>
      <c r="F52" s="183">
        <v>2019</v>
      </c>
      <c r="G52" s="209">
        <f t="shared" si="6"/>
        <v>251.3</v>
      </c>
      <c r="H52" s="210">
        <f t="shared" si="7"/>
        <v>0</v>
      </c>
      <c r="I52" s="210">
        <f t="shared" si="7"/>
        <v>0</v>
      </c>
      <c r="J52" s="210">
        <f t="shared" si="7"/>
        <v>251.3</v>
      </c>
      <c r="K52" s="16"/>
      <c r="L52" s="72"/>
    </row>
    <row r="53" spans="1:12" s="4" customFormat="1" ht="12" thickBot="1">
      <c r="A53" s="359"/>
      <c r="B53" s="326"/>
      <c r="C53" s="366"/>
      <c r="D53" s="318"/>
      <c r="E53" s="322"/>
      <c r="F53" s="122" t="s">
        <v>46</v>
      </c>
      <c r="G53" s="211">
        <f>SUM(G50:G52)</f>
        <v>756.1</v>
      </c>
      <c r="H53" s="211">
        <f>SUM(H50:H52)</f>
        <v>0</v>
      </c>
      <c r="I53" s="211">
        <f>SUM(I50:I52)</f>
        <v>0</v>
      </c>
      <c r="J53" s="212">
        <f>SUM(J50:J52)</f>
        <v>756.1</v>
      </c>
      <c r="K53" s="184"/>
      <c r="L53" s="72"/>
    </row>
    <row r="54" spans="1:12" s="4" customFormat="1" ht="12">
      <c r="A54" s="354">
        <v>2</v>
      </c>
      <c r="B54" s="21" t="s">
        <v>56</v>
      </c>
      <c r="C54" s="324" t="s">
        <v>9</v>
      </c>
      <c r="D54" s="323">
        <v>42736</v>
      </c>
      <c r="E54" s="320">
        <v>43830</v>
      </c>
      <c r="F54" s="187">
        <v>2017</v>
      </c>
      <c r="G54" s="200">
        <f>SUM(H54:J54)</f>
        <v>2893.6</v>
      </c>
      <c r="H54" s="214">
        <f aca="true" t="shared" si="8" ref="H54:J56">SUM(H62,H82,H93)</f>
        <v>0</v>
      </c>
      <c r="I54" s="214">
        <f t="shared" si="8"/>
        <v>0</v>
      </c>
      <c r="J54" s="214">
        <f t="shared" si="8"/>
        <v>2893.6</v>
      </c>
      <c r="K54" s="81"/>
      <c r="L54" s="72"/>
    </row>
    <row r="55" spans="1:12" s="4" customFormat="1" ht="11.25">
      <c r="A55" s="355"/>
      <c r="B55" s="360" t="s">
        <v>151</v>
      </c>
      <c r="C55" s="325"/>
      <c r="D55" s="317"/>
      <c r="E55" s="321"/>
      <c r="F55" s="261">
        <v>2018</v>
      </c>
      <c r="G55" s="202">
        <f>SUM(H55:J55)</f>
        <v>3349</v>
      </c>
      <c r="H55" s="214">
        <f t="shared" si="8"/>
        <v>0</v>
      </c>
      <c r="I55" s="214">
        <f t="shared" si="8"/>
        <v>0</v>
      </c>
      <c r="J55" s="214">
        <f t="shared" si="8"/>
        <v>3349</v>
      </c>
      <c r="K55" s="81"/>
      <c r="L55" s="72"/>
    </row>
    <row r="56" spans="1:12" s="4" customFormat="1" ht="12" thickBot="1">
      <c r="A56" s="355"/>
      <c r="B56" s="360"/>
      <c r="C56" s="325"/>
      <c r="D56" s="317"/>
      <c r="E56" s="321"/>
      <c r="F56" s="188">
        <v>2019</v>
      </c>
      <c r="G56" s="215">
        <f>SUM(H56:J56)</f>
        <v>3241.4999999999995</v>
      </c>
      <c r="H56" s="214">
        <f t="shared" si="8"/>
        <v>0</v>
      </c>
      <c r="I56" s="214">
        <f t="shared" si="8"/>
        <v>0</v>
      </c>
      <c r="J56" s="214">
        <f t="shared" si="8"/>
        <v>3241.4999999999995</v>
      </c>
      <c r="K56" s="81"/>
      <c r="L56" s="72"/>
    </row>
    <row r="57" spans="1:12" s="8" customFormat="1" ht="12" thickBot="1">
      <c r="A57" s="356"/>
      <c r="B57" s="361"/>
      <c r="C57" s="326"/>
      <c r="D57" s="318"/>
      <c r="E57" s="322"/>
      <c r="F57" s="122" t="s">
        <v>46</v>
      </c>
      <c r="G57" s="216">
        <f>SUM(H57:J57)</f>
        <v>9484.1</v>
      </c>
      <c r="H57" s="216">
        <f>SUM(H54:H56)</f>
        <v>0</v>
      </c>
      <c r="I57" s="216">
        <f>SUM(I54:I56)</f>
        <v>0</v>
      </c>
      <c r="J57" s="217">
        <f>SUM(J54:J56)</f>
        <v>9484.1</v>
      </c>
      <c r="K57" s="3"/>
      <c r="L57" s="73"/>
    </row>
    <row r="58" spans="1:12" s="4" customFormat="1" ht="13.5" customHeight="1" thickBot="1">
      <c r="A58" s="362" t="s">
        <v>117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4"/>
      <c r="L58" s="72"/>
    </row>
    <row r="59" spans="1:12" s="4" customFormat="1" ht="13.5" customHeight="1">
      <c r="A59" s="357" t="s">
        <v>57</v>
      </c>
      <c r="B59" s="324" t="s">
        <v>118</v>
      </c>
      <c r="C59" s="365" t="s">
        <v>9</v>
      </c>
      <c r="D59" s="323">
        <v>42736</v>
      </c>
      <c r="E59" s="323">
        <v>43830</v>
      </c>
      <c r="F59" s="180">
        <v>2017</v>
      </c>
      <c r="G59" s="205">
        <f>SUM(H59:J59)</f>
        <v>93</v>
      </c>
      <c r="H59" s="205"/>
      <c r="I59" s="205">
        <f>0</f>
        <v>0</v>
      </c>
      <c r="J59" s="205">
        <f>2!I20</f>
        <v>93</v>
      </c>
      <c r="K59" s="15"/>
      <c r="L59" s="72"/>
    </row>
    <row r="60" spans="1:12" s="4" customFormat="1" ht="13.5" customHeight="1">
      <c r="A60" s="358"/>
      <c r="B60" s="397"/>
      <c r="C60" s="348"/>
      <c r="D60" s="367"/>
      <c r="E60" s="367"/>
      <c r="F60" s="81">
        <v>2018</v>
      </c>
      <c r="G60" s="206">
        <f>SUM(H60:J60)</f>
        <v>12</v>
      </c>
      <c r="H60" s="206"/>
      <c r="I60" s="206">
        <f>2!H21</f>
        <v>0</v>
      </c>
      <c r="J60" s="206">
        <f>2!I21</f>
        <v>12</v>
      </c>
      <c r="K60" s="16"/>
      <c r="L60" s="72"/>
    </row>
    <row r="61" spans="1:12" s="4" customFormat="1" ht="13.5" customHeight="1" thickBot="1">
      <c r="A61" s="359"/>
      <c r="B61" s="399"/>
      <c r="C61" s="366"/>
      <c r="D61" s="368"/>
      <c r="E61" s="368"/>
      <c r="F61" s="181">
        <v>2019</v>
      </c>
      <c r="G61" s="208">
        <f>SUM(H61:J61)</f>
        <v>11.6</v>
      </c>
      <c r="H61" s="208"/>
      <c r="I61" s="206">
        <f>2!H22</f>
        <v>0</v>
      </c>
      <c r="J61" s="206">
        <f>2!I22</f>
        <v>11.6</v>
      </c>
      <c r="K61" s="17"/>
      <c r="L61" s="72"/>
    </row>
    <row r="62" spans="1:12" s="4" customFormat="1" ht="12.75" customHeight="1">
      <c r="A62" s="357"/>
      <c r="B62" s="324" t="s">
        <v>10</v>
      </c>
      <c r="C62" s="365"/>
      <c r="D62" s="323">
        <v>42736</v>
      </c>
      <c r="E62" s="323">
        <v>43830</v>
      </c>
      <c r="F62" s="182">
        <v>2017</v>
      </c>
      <c r="G62" s="205">
        <f aca="true" t="shared" si="9" ref="G62:J64">SUM(G59)</f>
        <v>93</v>
      </c>
      <c r="H62" s="205">
        <f t="shared" si="9"/>
        <v>0</v>
      </c>
      <c r="I62" s="205">
        <f t="shared" si="9"/>
        <v>0</v>
      </c>
      <c r="J62" s="205">
        <f t="shared" si="9"/>
        <v>93</v>
      </c>
      <c r="K62" s="15"/>
      <c r="L62" s="72"/>
    </row>
    <row r="63" spans="1:12" s="4" customFormat="1" ht="12" customHeight="1">
      <c r="A63" s="358"/>
      <c r="B63" s="325"/>
      <c r="C63" s="348"/>
      <c r="D63" s="317"/>
      <c r="E63" s="317"/>
      <c r="F63" s="255">
        <v>2018</v>
      </c>
      <c r="G63" s="206">
        <f t="shared" si="9"/>
        <v>12</v>
      </c>
      <c r="H63" s="206">
        <f t="shared" si="9"/>
        <v>0</v>
      </c>
      <c r="I63" s="206">
        <f t="shared" si="9"/>
        <v>0</v>
      </c>
      <c r="J63" s="206">
        <f t="shared" si="9"/>
        <v>12</v>
      </c>
      <c r="K63" s="16"/>
      <c r="L63" s="72"/>
    </row>
    <row r="64" spans="1:12" s="4" customFormat="1" ht="11.25" customHeight="1" thickBot="1">
      <c r="A64" s="358"/>
      <c r="B64" s="325"/>
      <c r="C64" s="348"/>
      <c r="D64" s="317"/>
      <c r="E64" s="317"/>
      <c r="F64" s="183">
        <v>2019</v>
      </c>
      <c r="G64" s="210">
        <f t="shared" si="9"/>
        <v>11.6</v>
      </c>
      <c r="H64" s="210">
        <f t="shared" si="9"/>
        <v>0</v>
      </c>
      <c r="I64" s="210">
        <f t="shared" si="9"/>
        <v>0</v>
      </c>
      <c r="J64" s="210">
        <f t="shared" si="9"/>
        <v>11.6</v>
      </c>
      <c r="K64" s="18"/>
      <c r="L64" s="72"/>
    </row>
    <row r="65" spans="1:12" s="4" customFormat="1" ht="12" thickBot="1">
      <c r="A65" s="359"/>
      <c r="B65" s="326"/>
      <c r="C65" s="366"/>
      <c r="D65" s="318"/>
      <c r="E65" s="322"/>
      <c r="F65" s="122" t="s">
        <v>46</v>
      </c>
      <c r="G65" s="211">
        <f>SUM(G62:G64)</f>
        <v>116.6</v>
      </c>
      <c r="H65" s="211">
        <f>SUM(H62:H64)</f>
        <v>0</v>
      </c>
      <c r="I65" s="211">
        <f>SUM(I62:I64)</f>
        <v>0</v>
      </c>
      <c r="J65" s="211">
        <f>SUM(J62:J64)</f>
        <v>116.6</v>
      </c>
      <c r="K65" s="14"/>
      <c r="L65" s="72"/>
    </row>
    <row r="66" spans="1:12" s="4" customFormat="1" ht="13.5" customHeight="1" thickBot="1">
      <c r="A66" s="362" t="s">
        <v>152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4"/>
      <c r="L66" s="72"/>
    </row>
    <row r="67" spans="1:12" s="4" customFormat="1" ht="11.25">
      <c r="A67" s="357" t="s">
        <v>58</v>
      </c>
      <c r="B67" s="324" t="s">
        <v>181</v>
      </c>
      <c r="C67" s="365" t="s">
        <v>9</v>
      </c>
      <c r="D67" s="323">
        <v>42736</v>
      </c>
      <c r="E67" s="323">
        <v>43830</v>
      </c>
      <c r="F67" s="180">
        <v>2017</v>
      </c>
      <c r="G67" s="205">
        <f aca="true" t="shared" si="10" ref="G67:G84">SUM(H67:J67)</f>
        <v>60</v>
      </c>
      <c r="H67" s="205"/>
      <c r="I67" s="205">
        <v>0</v>
      </c>
      <c r="J67" s="205">
        <f>2!I28</f>
        <v>60</v>
      </c>
      <c r="K67" s="15"/>
      <c r="L67" s="72"/>
    </row>
    <row r="68" spans="1:12" s="4" customFormat="1" ht="11.25">
      <c r="A68" s="358"/>
      <c r="B68" s="397"/>
      <c r="C68" s="348"/>
      <c r="D68" s="367"/>
      <c r="E68" s="367"/>
      <c r="F68" s="81">
        <v>2018</v>
      </c>
      <c r="G68" s="206">
        <f t="shared" si="10"/>
        <v>120</v>
      </c>
      <c r="H68" s="206"/>
      <c r="I68" s="206">
        <f>2!H29</f>
        <v>0</v>
      </c>
      <c r="J68" s="206">
        <f>2!I29</f>
        <v>120</v>
      </c>
      <c r="K68" s="16"/>
      <c r="L68" s="72"/>
    </row>
    <row r="69" spans="1:12" s="4" customFormat="1" ht="12" thickBot="1">
      <c r="A69" s="359"/>
      <c r="B69" s="399"/>
      <c r="C69" s="366"/>
      <c r="D69" s="368"/>
      <c r="E69" s="368"/>
      <c r="F69" s="181">
        <v>2019</v>
      </c>
      <c r="G69" s="208">
        <f t="shared" si="10"/>
        <v>116.2</v>
      </c>
      <c r="H69" s="208"/>
      <c r="I69" s="208">
        <f>2!H30</f>
        <v>0</v>
      </c>
      <c r="J69" s="208">
        <f>2!I30</f>
        <v>116.2</v>
      </c>
      <c r="K69" s="17"/>
      <c r="L69" s="72"/>
    </row>
    <row r="70" spans="1:12" s="4" customFormat="1" ht="11.25">
      <c r="A70" s="357" t="s">
        <v>153</v>
      </c>
      <c r="B70" s="324" t="s">
        <v>182</v>
      </c>
      <c r="C70" s="365" t="s">
        <v>9</v>
      </c>
      <c r="D70" s="323">
        <v>42736</v>
      </c>
      <c r="E70" s="323">
        <v>43830</v>
      </c>
      <c r="F70" s="180">
        <v>2017</v>
      </c>
      <c r="G70" s="205">
        <f t="shared" si="10"/>
        <v>193.5</v>
      </c>
      <c r="H70" s="205"/>
      <c r="I70" s="205"/>
      <c r="J70" s="205">
        <f>2!I31</f>
        <v>193.5</v>
      </c>
      <c r="K70" s="15"/>
      <c r="L70" s="72"/>
    </row>
    <row r="71" spans="1:12" s="4" customFormat="1" ht="11.25">
      <c r="A71" s="358"/>
      <c r="B71" s="397"/>
      <c r="C71" s="348"/>
      <c r="D71" s="367"/>
      <c r="E71" s="367"/>
      <c r="F71" s="81">
        <v>2018</v>
      </c>
      <c r="G71" s="206">
        <f t="shared" si="10"/>
        <v>264.3</v>
      </c>
      <c r="H71" s="206"/>
      <c r="I71" s="206"/>
      <c r="J71" s="206">
        <f>2!I32</f>
        <v>264.3</v>
      </c>
      <c r="K71" s="16"/>
      <c r="L71" s="72"/>
    </row>
    <row r="72" spans="1:12" s="4" customFormat="1" ht="12" thickBot="1">
      <c r="A72" s="359"/>
      <c r="B72" s="399"/>
      <c r="C72" s="366"/>
      <c r="D72" s="368"/>
      <c r="E72" s="368"/>
      <c r="F72" s="181">
        <v>2019</v>
      </c>
      <c r="G72" s="208">
        <f t="shared" si="10"/>
        <v>255.8</v>
      </c>
      <c r="H72" s="208"/>
      <c r="I72" s="208"/>
      <c r="J72" s="208">
        <f>2!I33</f>
        <v>255.8</v>
      </c>
      <c r="K72" s="17"/>
      <c r="L72" s="72"/>
    </row>
    <row r="73" spans="1:12" s="4" customFormat="1" ht="11.25">
      <c r="A73" s="357" t="s">
        <v>154</v>
      </c>
      <c r="B73" s="324" t="s">
        <v>183</v>
      </c>
      <c r="C73" s="365" t="s">
        <v>9</v>
      </c>
      <c r="D73" s="323">
        <v>42736</v>
      </c>
      <c r="E73" s="323">
        <v>43830</v>
      </c>
      <c r="F73" s="180">
        <v>2017</v>
      </c>
      <c r="G73" s="205">
        <f t="shared" si="10"/>
        <v>68.6</v>
      </c>
      <c r="H73" s="205"/>
      <c r="I73" s="205"/>
      <c r="J73" s="205">
        <f>2!I34</f>
        <v>68.6</v>
      </c>
      <c r="K73" s="15"/>
      <c r="L73" s="72"/>
    </row>
    <row r="74" spans="1:12" s="4" customFormat="1" ht="11.25">
      <c r="A74" s="358"/>
      <c r="B74" s="397"/>
      <c r="C74" s="348"/>
      <c r="D74" s="367"/>
      <c r="E74" s="367"/>
      <c r="F74" s="81">
        <v>2018</v>
      </c>
      <c r="G74" s="206">
        <f t="shared" si="10"/>
        <v>122.1</v>
      </c>
      <c r="H74" s="206"/>
      <c r="I74" s="206"/>
      <c r="J74" s="206">
        <f>2!I35</f>
        <v>122.1</v>
      </c>
      <c r="K74" s="16"/>
      <c r="L74" s="72"/>
    </row>
    <row r="75" spans="1:12" s="4" customFormat="1" ht="12" thickBot="1">
      <c r="A75" s="359"/>
      <c r="B75" s="399"/>
      <c r="C75" s="366"/>
      <c r="D75" s="368"/>
      <c r="E75" s="368"/>
      <c r="F75" s="181">
        <v>2019</v>
      </c>
      <c r="G75" s="208">
        <f t="shared" si="10"/>
        <v>118.2</v>
      </c>
      <c r="H75" s="208"/>
      <c r="I75" s="208"/>
      <c r="J75" s="208">
        <f>2!I36</f>
        <v>118.2</v>
      </c>
      <c r="K75" s="17"/>
      <c r="L75" s="72"/>
    </row>
    <row r="76" spans="1:12" s="4" customFormat="1" ht="11.25">
      <c r="A76" s="357" t="s">
        <v>155</v>
      </c>
      <c r="B76" s="324" t="s">
        <v>184</v>
      </c>
      <c r="C76" s="365" t="s">
        <v>9</v>
      </c>
      <c r="D76" s="323">
        <v>42736</v>
      </c>
      <c r="E76" s="323">
        <v>43830</v>
      </c>
      <c r="F76" s="180">
        <v>2017</v>
      </c>
      <c r="G76" s="205">
        <f t="shared" si="10"/>
        <v>25</v>
      </c>
      <c r="H76" s="205"/>
      <c r="I76" s="205"/>
      <c r="J76" s="205">
        <f>2!I37</f>
        <v>25</v>
      </c>
      <c r="K76" s="15"/>
      <c r="L76" s="72"/>
    </row>
    <row r="77" spans="1:12" s="4" customFormat="1" ht="11.25">
      <c r="A77" s="358"/>
      <c r="B77" s="397"/>
      <c r="C77" s="348"/>
      <c r="D77" s="367"/>
      <c r="E77" s="367"/>
      <c r="F77" s="81">
        <v>2018</v>
      </c>
      <c r="G77" s="206">
        <f t="shared" si="10"/>
        <v>45</v>
      </c>
      <c r="H77" s="206"/>
      <c r="I77" s="206"/>
      <c r="J77" s="206">
        <f>2!I38</f>
        <v>45</v>
      </c>
      <c r="K77" s="16"/>
      <c r="L77" s="72"/>
    </row>
    <row r="78" spans="1:12" s="4" customFormat="1" ht="12" thickBot="1">
      <c r="A78" s="359"/>
      <c r="B78" s="399"/>
      <c r="C78" s="366"/>
      <c r="D78" s="368"/>
      <c r="E78" s="368"/>
      <c r="F78" s="181">
        <v>2019</v>
      </c>
      <c r="G78" s="208">
        <f t="shared" si="10"/>
        <v>43.5</v>
      </c>
      <c r="H78" s="208"/>
      <c r="I78" s="208"/>
      <c r="J78" s="208">
        <f>2!I39</f>
        <v>43.5</v>
      </c>
      <c r="K78" s="17"/>
      <c r="L78" s="72"/>
    </row>
    <row r="79" spans="1:12" s="4" customFormat="1" ht="11.25">
      <c r="A79" s="357" t="s">
        <v>156</v>
      </c>
      <c r="B79" s="324" t="s">
        <v>196</v>
      </c>
      <c r="C79" s="365" t="s">
        <v>9</v>
      </c>
      <c r="D79" s="323">
        <v>42736</v>
      </c>
      <c r="E79" s="323">
        <v>43830</v>
      </c>
      <c r="F79" s="180">
        <v>2017</v>
      </c>
      <c r="G79" s="205">
        <f t="shared" si="10"/>
        <v>2450</v>
      </c>
      <c r="H79" s="205"/>
      <c r="I79" s="205"/>
      <c r="J79" s="205">
        <f>2!I40</f>
        <v>2450</v>
      </c>
      <c r="K79" s="15"/>
      <c r="L79" s="72"/>
    </row>
    <row r="80" spans="1:12" s="4" customFormat="1" ht="11.25">
      <c r="A80" s="358"/>
      <c r="B80" s="397"/>
      <c r="C80" s="348"/>
      <c r="D80" s="367"/>
      <c r="E80" s="367"/>
      <c r="F80" s="81">
        <v>2018</v>
      </c>
      <c r="G80" s="206">
        <f t="shared" si="10"/>
        <v>2785.6</v>
      </c>
      <c r="H80" s="206"/>
      <c r="I80" s="206"/>
      <c r="J80" s="206">
        <f>2!I41</f>
        <v>2785.6</v>
      </c>
      <c r="K80" s="16"/>
      <c r="L80" s="72"/>
    </row>
    <row r="81" spans="1:12" s="4" customFormat="1" ht="11.25">
      <c r="A81" s="387"/>
      <c r="B81" s="398"/>
      <c r="C81" s="349"/>
      <c r="D81" s="340"/>
      <c r="E81" s="340"/>
      <c r="F81" s="81">
        <v>2019</v>
      </c>
      <c r="G81" s="206">
        <f t="shared" si="10"/>
        <v>2696.2</v>
      </c>
      <c r="H81" s="206"/>
      <c r="I81" s="206"/>
      <c r="J81" s="206">
        <f>2!I42</f>
        <v>2696.2</v>
      </c>
      <c r="K81" s="16"/>
      <c r="L81" s="72"/>
    </row>
    <row r="82" spans="1:12" s="4" customFormat="1" ht="11.25">
      <c r="A82" s="358"/>
      <c r="B82" s="325" t="s">
        <v>16</v>
      </c>
      <c r="C82" s="348"/>
      <c r="D82" s="317">
        <v>42736</v>
      </c>
      <c r="E82" s="317">
        <v>43830</v>
      </c>
      <c r="F82" s="269">
        <v>2017</v>
      </c>
      <c r="G82" s="207">
        <f t="shared" si="10"/>
        <v>2797.1</v>
      </c>
      <c r="H82" s="207">
        <f aca="true" t="shared" si="11" ref="H82:J84">SUM(H67,H70,H73,H76,H79)</f>
        <v>0</v>
      </c>
      <c r="I82" s="207">
        <f t="shared" si="11"/>
        <v>0</v>
      </c>
      <c r="J82" s="207">
        <f t="shared" si="11"/>
        <v>2797.1</v>
      </c>
      <c r="K82" s="270"/>
      <c r="L82" s="72"/>
    </row>
    <row r="83" spans="1:12" s="4" customFormat="1" ht="11.25">
      <c r="A83" s="358"/>
      <c r="B83" s="325"/>
      <c r="C83" s="348"/>
      <c r="D83" s="317"/>
      <c r="E83" s="317"/>
      <c r="F83" s="255">
        <v>2018</v>
      </c>
      <c r="G83" s="206">
        <f t="shared" si="10"/>
        <v>3337</v>
      </c>
      <c r="H83" s="206">
        <f t="shared" si="11"/>
        <v>0</v>
      </c>
      <c r="I83" s="206">
        <f t="shared" si="11"/>
        <v>0</v>
      </c>
      <c r="J83" s="206">
        <f t="shared" si="11"/>
        <v>3337</v>
      </c>
      <c r="K83" s="16"/>
      <c r="L83" s="72"/>
    </row>
    <row r="84" spans="1:12" s="4" customFormat="1" ht="12" thickBot="1">
      <c r="A84" s="358"/>
      <c r="B84" s="325"/>
      <c r="C84" s="348"/>
      <c r="D84" s="317"/>
      <c r="E84" s="317"/>
      <c r="F84" s="183">
        <v>2019</v>
      </c>
      <c r="G84" s="206">
        <f t="shared" si="10"/>
        <v>3229.8999999999996</v>
      </c>
      <c r="H84" s="218">
        <f t="shared" si="11"/>
        <v>0</v>
      </c>
      <c r="I84" s="218">
        <f t="shared" si="11"/>
        <v>0</v>
      </c>
      <c r="J84" s="218">
        <f t="shared" si="11"/>
        <v>3229.8999999999996</v>
      </c>
      <c r="K84" s="18"/>
      <c r="L84" s="72"/>
    </row>
    <row r="85" spans="1:12" s="4" customFormat="1" ht="12" thickBot="1">
      <c r="A85" s="359"/>
      <c r="B85" s="326"/>
      <c r="C85" s="366"/>
      <c r="D85" s="318"/>
      <c r="E85" s="322"/>
      <c r="F85" s="122" t="s">
        <v>46</v>
      </c>
      <c r="G85" s="211">
        <f>SUM(G82:G84)</f>
        <v>9364</v>
      </c>
      <c r="H85" s="211">
        <f>SUM(H82:H84)</f>
        <v>0</v>
      </c>
      <c r="I85" s="211">
        <f>SUM(I82:I84)</f>
        <v>0</v>
      </c>
      <c r="J85" s="211">
        <f>SUM(J82:J84)</f>
        <v>9364</v>
      </c>
      <c r="K85" s="14"/>
      <c r="L85" s="72"/>
    </row>
    <row r="86" spans="1:12" s="4" customFormat="1" ht="13.5" customHeight="1" thickBot="1">
      <c r="A86" s="362" t="s">
        <v>126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4"/>
      <c r="L86" s="72"/>
    </row>
    <row r="87" spans="1:12" s="4" customFormat="1" ht="11.25" customHeight="1">
      <c r="A87" s="357" t="s">
        <v>59</v>
      </c>
      <c r="B87" s="365" t="s">
        <v>60</v>
      </c>
      <c r="C87" s="392" t="s">
        <v>9</v>
      </c>
      <c r="D87" s="394">
        <v>42736</v>
      </c>
      <c r="E87" s="394">
        <v>43830</v>
      </c>
      <c r="F87" s="180">
        <v>2017</v>
      </c>
      <c r="G87" s="205">
        <f aca="true" t="shared" si="12" ref="G87:G99">SUM(H87:J87)</f>
        <v>0</v>
      </c>
      <c r="H87" s="205"/>
      <c r="I87" s="205"/>
      <c r="J87" s="205">
        <f>2!I48</f>
        <v>0</v>
      </c>
      <c r="K87" s="15"/>
      <c r="L87" s="72"/>
    </row>
    <row r="88" spans="1:12" s="4" customFormat="1" ht="11.25" customHeight="1">
      <c r="A88" s="358"/>
      <c r="B88" s="348"/>
      <c r="C88" s="376"/>
      <c r="D88" s="395"/>
      <c r="E88" s="395"/>
      <c r="F88" s="81">
        <v>2018</v>
      </c>
      <c r="G88" s="206">
        <f t="shared" si="12"/>
        <v>0</v>
      </c>
      <c r="H88" s="206"/>
      <c r="I88" s="206"/>
      <c r="J88" s="206">
        <f>2!I49</f>
        <v>0</v>
      </c>
      <c r="K88" s="16"/>
      <c r="L88" s="72"/>
    </row>
    <row r="89" spans="1:12" s="4" customFormat="1" ht="15.75" customHeight="1">
      <c r="A89" s="358"/>
      <c r="B89" s="348"/>
      <c r="C89" s="376"/>
      <c r="D89" s="395"/>
      <c r="E89" s="395"/>
      <c r="F89" s="81">
        <v>2019</v>
      </c>
      <c r="G89" s="206">
        <f t="shared" si="12"/>
        <v>0</v>
      </c>
      <c r="H89" s="110"/>
      <c r="I89" s="110"/>
      <c r="J89" s="206">
        <f>2!I50</f>
        <v>0</v>
      </c>
      <c r="K89" s="16"/>
      <c r="L89" s="72"/>
    </row>
    <row r="90" spans="1:12" s="4" customFormat="1" ht="11.25" customHeight="1">
      <c r="A90" s="358"/>
      <c r="B90" s="348"/>
      <c r="C90" s="376" t="s">
        <v>195</v>
      </c>
      <c r="D90" s="316">
        <v>42736</v>
      </c>
      <c r="E90" s="316">
        <v>43830</v>
      </c>
      <c r="F90" s="81">
        <v>2017</v>
      </c>
      <c r="G90" s="206">
        <f>SUM(H90:J90)</f>
        <v>3.5</v>
      </c>
      <c r="H90" s="206"/>
      <c r="I90" s="206"/>
      <c r="J90" s="206">
        <f>2!I51</f>
        <v>3.5</v>
      </c>
      <c r="K90" s="16"/>
      <c r="L90" s="72"/>
    </row>
    <row r="91" spans="1:12" s="4" customFormat="1" ht="11.25" customHeight="1">
      <c r="A91" s="358"/>
      <c r="B91" s="348"/>
      <c r="C91" s="376"/>
      <c r="D91" s="317"/>
      <c r="E91" s="317"/>
      <c r="F91" s="81">
        <v>2018</v>
      </c>
      <c r="G91" s="206">
        <f>SUM(H91:J91)</f>
        <v>0</v>
      </c>
      <c r="H91" s="206"/>
      <c r="I91" s="206"/>
      <c r="J91" s="206">
        <f>2!I52</f>
        <v>0</v>
      </c>
      <c r="K91" s="16"/>
      <c r="L91" s="72"/>
    </row>
    <row r="92" spans="1:12" s="4" customFormat="1" ht="15.75" customHeight="1" thickBot="1">
      <c r="A92" s="359"/>
      <c r="B92" s="366"/>
      <c r="C92" s="396"/>
      <c r="D92" s="318"/>
      <c r="E92" s="318"/>
      <c r="F92" s="181">
        <v>2019</v>
      </c>
      <c r="G92" s="208">
        <f>SUM(H92:J92)</f>
        <v>0</v>
      </c>
      <c r="H92" s="244"/>
      <c r="I92" s="244"/>
      <c r="J92" s="208">
        <f>2!I53</f>
        <v>0</v>
      </c>
      <c r="K92" s="17"/>
      <c r="L92" s="72"/>
    </row>
    <row r="93" spans="1:12" s="4" customFormat="1" ht="11.25">
      <c r="A93" s="357"/>
      <c r="B93" s="324" t="s">
        <v>18</v>
      </c>
      <c r="C93" s="365"/>
      <c r="D93" s="323">
        <v>42736</v>
      </c>
      <c r="E93" s="320">
        <v>43830</v>
      </c>
      <c r="F93" s="180">
        <v>2017</v>
      </c>
      <c r="G93" s="205">
        <f t="shared" si="12"/>
        <v>3.5</v>
      </c>
      <c r="H93" s="205">
        <f aca="true" t="shared" si="13" ref="H93:J95">SUM(H87)+H90</f>
        <v>0</v>
      </c>
      <c r="I93" s="205">
        <f t="shared" si="13"/>
        <v>0</v>
      </c>
      <c r="J93" s="205">
        <f t="shared" si="13"/>
        <v>3.5</v>
      </c>
      <c r="K93" s="15"/>
      <c r="L93" s="72"/>
    </row>
    <row r="94" spans="1:12" s="4" customFormat="1" ht="11.25">
      <c r="A94" s="358"/>
      <c r="B94" s="325"/>
      <c r="C94" s="348"/>
      <c r="D94" s="317"/>
      <c r="E94" s="321"/>
      <c r="F94" s="81">
        <v>2018</v>
      </c>
      <c r="G94" s="206">
        <f t="shared" si="12"/>
        <v>0</v>
      </c>
      <c r="H94" s="206">
        <f t="shared" si="13"/>
        <v>0</v>
      </c>
      <c r="I94" s="206">
        <f t="shared" si="13"/>
        <v>0</v>
      </c>
      <c r="J94" s="206">
        <f t="shared" si="13"/>
        <v>0</v>
      </c>
      <c r="K94" s="16"/>
      <c r="L94" s="72"/>
    </row>
    <row r="95" spans="1:12" s="4" customFormat="1" ht="12" thickBot="1">
      <c r="A95" s="358"/>
      <c r="B95" s="325"/>
      <c r="C95" s="348"/>
      <c r="D95" s="317"/>
      <c r="E95" s="321"/>
      <c r="F95" s="181">
        <v>2019</v>
      </c>
      <c r="G95" s="206">
        <f t="shared" si="12"/>
        <v>0</v>
      </c>
      <c r="H95" s="207">
        <f t="shared" si="13"/>
        <v>0</v>
      </c>
      <c r="I95" s="207">
        <f t="shared" si="13"/>
        <v>0</v>
      </c>
      <c r="J95" s="207">
        <f t="shared" si="13"/>
        <v>0</v>
      </c>
      <c r="K95" s="18"/>
      <c r="L95" s="72"/>
    </row>
    <row r="96" spans="1:12" s="4" customFormat="1" ht="12" thickBot="1">
      <c r="A96" s="359"/>
      <c r="B96" s="326"/>
      <c r="C96" s="366"/>
      <c r="D96" s="318"/>
      <c r="E96" s="322"/>
      <c r="F96" s="122" t="s">
        <v>46</v>
      </c>
      <c r="G96" s="211">
        <f>SUM(G93:G95)</f>
        <v>3.5</v>
      </c>
      <c r="H96" s="211">
        <f>SUM(H93:H95)</f>
        <v>0</v>
      </c>
      <c r="I96" s="211">
        <f>SUM(I93:I95)</f>
        <v>0</v>
      </c>
      <c r="J96" s="211">
        <f>SUM(J93:J95)</f>
        <v>3.5</v>
      </c>
      <c r="K96" s="14"/>
      <c r="L96" s="72"/>
    </row>
    <row r="97" spans="1:12" s="4" customFormat="1" ht="12">
      <c r="A97" s="354">
        <v>3</v>
      </c>
      <c r="B97" s="19" t="s">
        <v>61</v>
      </c>
      <c r="C97" s="324" t="s">
        <v>112</v>
      </c>
      <c r="D97" s="323">
        <v>42736</v>
      </c>
      <c r="E97" s="320">
        <v>43830</v>
      </c>
      <c r="F97" s="187">
        <v>2017</v>
      </c>
      <c r="G97" s="200">
        <f t="shared" si="12"/>
        <v>2864</v>
      </c>
      <c r="H97" s="202">
        <f aca="true" t="shared" si="14" ref="H97:J99">SUM(H102)</f>
        <v>0</v>
      </c>
      <c r="I97" s="202">
        <f t="shared" si="14"/>
        <v>2577.6</v>
      </c>
      <c r="J97" s="202">
        <f t="shared" si="14"/>
        <v>286.4</v>
      </c>
      <c r="K97" s="81"/>
      <c r="L97" s="72"/>
    </row>
    <row r="98" spans="1:12" s="4" customFormat="1" ht="11.25">
      <c r="A98" s="355"/>
      <c r="B98" s="360" t="s">
        <v>157</v>
      </c>
      <c r="C98" s="325"/>
      <c r="D98" s="317"/>
      <c r="E98" s="321"/>
      <c r="F98" s="261">
        <v>2018</v>
      </c>
      <c r="G98" s="202">
        <f t="shared" si="12"/>
        <v>263.4</v>
      </c>
      <c r="H98" s="202">
        <f t="shared" si="14"/>
        <v>0</v>
      </c>
      <c r="I98" s="202">
        <f t="shared" si="14"/>
        <v>0</v>
      </c>
      <c r="J98" s="202">
        <f t="shared" si="14"/>
        <v>263.4</v>
      </c>
      <c r="K98" s="81"/>
      <c r="L98" s="72"/>
    </row>
    <row r="99" spans="1:12" s="4" customFormat="1" ht="12" thickBot="1">
      <c r="A99" s="355"/>
      <c r="B99" s="360"/>
      <c r="C99" s="325"/>
      <c r="D99" s="317"/>
      <c r="E99" s="321"/>
      <c r="F99" s="188">
        <v>2019</v>
      </c>
      <c r="G99" s="202">
        <f t="shared" si="12"/>
        <v>255</v>
      </c>
      <c r="H99" s="202">
        <f t="shared" si="14"/>
        <v>0</v>
      </c>
      <c r="I99" s="202">
        <f t="shared" si="14"/>
        <v>0</v>
      </c>
      <c r="J99" s="202">
        <f t="shared" si="14"/>
        <v>255</v>
      </c>
      <c r="K99" s="81"/>
      <c r="L99" s="72"/>
    </row>
    <row r="100" spans="1:12" s="8" customFormat="1" ht="12" thickBot="1">
      <c r="A100" s="356"/>
      <c r="B100" s="361"/>
      <c r="C100" s="326"/>
      <c r="D100" s="318"/>
      <c r="E100" s="322"/>
      <c r="F100" s="2" t="s">
        <v>46</v>
      </c>
      <c r="G100" s="216">
        <f>SUM(H100:J100)</f>
        <v>3382.3999999999996</v>
      </c>
      <c r="H100" s="216">
        <f>SUM(H97:H99)</f>
        <v>0</v>
      </c>
      <c r="I100" s="216">
        <f>SUM(I97:I99)</f>
        <v>2577.6</v>
      </c>
      <c r="J100" s="217">
        <f>SUM(J97:J99)</f>
        <v>804.8</v>
      </c>
      <c r="K100" s="3"/>
      <c r="L100" s="73"/>
    </row>
    <row r="101" spans="1:12" s="4" customFormat="1" ht="13.5" customHeight="1" thickBot="1">
      <c r="A101" s="362" t="s">
        <v>194</v>
      </c>
      <c r="B101" s="363"/>
      <c r="C101" s="363"/>
      <c r="D101" s="363"/>
      <c r="E101" s="363"/>
      <c r="F101" s="363"/>
      <c r="G101" s="363"/>
      <c r="H101" s="363"/>
      <c r="I101" s="363"/>
      <c r="J101" s="363"/>
      <c r="K101" s="364"/>
      <c r="L101" s="72"/>
    </row>
    <row r="102" spans="1:11" s="24" customFormat="1" ht="11.25">
      <c r="A102" s="344" t="s">
        <v>158</v>
      </c>
      <c r="B102" s="351" t="s">
        <v>128</v>
      </c>
      <c r="C102" s="347" t="s">
        <v>129</v>
      </c>
      <c r="D102" s="323">
        <v>42736</v>
      </c>
      <c r="E102" s="323">
        <v>43830</v>
      </c>
      <c r="F102" s="262">
        <v>2017</v>
      </c>
      <c r="G102" s="114">
        <f aca="true" t="shared" si="15" ref="G102:G108">SUM(H102:K102)</f>
        <v>2864</v>
      </c>
      <c r="H102" s="114"/>
      <c r="I102" s="114">
        <f>3!H20</f>
        <v>2577.6</v>
      </c>
      <c r="J102" s="114">
        <f>3!I20</f>
        <v>286.4</v>
      </c>
      <c r="K102" s="376"/>
    </row>
    <row r="103" spans="1:11" s="24" customFormat="1" ht="11.25">
      <c r="A103" s="345"/>
      <c r="B103" s="325"/>
      <c r="C103" s="348"/>
      <c r="D103" s="317"/>
      <c r="E103" s="317"/>
      <c r="F103" s="262">
        <v>2018</v>
      </c>
      <c r="G103" s="114">
        <f t="shared" si="15"/>
        <v>263.4</v>
      </c>
      <c r="H103" s="114"/>
      <c r="I103" s="114">
        <f>3!H21</f>
        <v>0</v>
      </c>
      <c r="J103" s="114">
        <f>3!I21</f>
        <v>263.4</v>
      </c>
      <c r="K103" s="376"/>
    </row>
    <row r="104" spans="1:11" s="24" customFormat="1" ht="12" thickBot="1">
      <c r="A104" s="345"/>
      <c r="B104" s="325"/>
      <c r="C104" s="348"/>
      <c r="D104" s="317"/>
      <c r="E104" s="317"/>
      <c r="F104" s="126">
        <v>2019</v>
      </c>
      <c r="G104" s="119">
        <f t="shared" si="15"/>
        <v>255</v>
      </c>
      <c r="H104" s="119"/>
      <c r="I104" s="119">
        <f>3!H22</f>
        <v>0</v>
      </c>
      <c r="J104" s="119">
        <f>3!I22</f>
        <v>255</v>
      </c>
      <c r="K104" s="347"/>
    </row>
    <row r="105" spans="1:11" s="24" customFormat="1" ht="12" thickBot="1">
      <c r="A105" s="346"/>
      <c r="B105" s="352"/>
      <c r="C105" s="349"/>
      <c r="D105" s="350"/>
      <c r="E105" s="393"/>
      <c r="F105" s="133" t="s">
        <v>19</v>
      </c>
      <c r="G105" s="178">
        <f t="shared" si="15"/>
        <v>3382.3999999999996</v>
      </c>
      <c r="H105" s="178"/>
      <c r="I105" s="178">
        <f>SUM(I102:I104)</f>
        <v>2577.6</v>
      </c>
      <c r="J105" s="178">
        <f>SUM(J102:J104)</f>
        <v>804.8</v>
      </c>
      <c r="K105" s="124"/>
    </row>
    <row r="106" spans="1:11" s="24" customFormat="1" ht="11.25">
      <c r="A106" s="344" t="s">
        <v>159</v>
      </c>
      <c r="B106" s="400" t="s">
        <v>185</v>
      </c>
      <c r="C106" s="376" t="s">
        <v>111</v>
      </c>
      <c r="D106" s="391">
        <v>42736</v>
      </c>
      <c r="E106" s="391">
        <v>43830</v>
      </c>
      <c r="F106" s="257">
        <v>2017</v>
      </c>
      <c r="G106" s="123">
        <f t="shared" si="15"/>
        <v>1590</v>
      </c>
      <c r="H106" s="123"/>
      <c r="I106" s="123">
        <f>3!H24</f>
        <v>1431</v>
      </c>
      <c r="J106" s="123">
        <f>3!I24</f>
        <v>159</v>
      </c>
      <c r="K106" s="257"/>
    </row>
    <row r="107" spans="1:11" s="24" customFormat="1" ht="11.25">
      <c r="A107" s="345"/>
      <c r="B107" s="400"/>
      <c r="C107" s="376"/>
      <c r="D107" s="348"/>
      <c r="E107" s="348"/>
      <c r="F107" s="258">
        <v>2018</v>
      </c>
      <c r="G107" s="114">
        <f t="shared" si="15"/>
        <v>150</v>
      </c>
      <c r="H107" s="114"/>
      <c r="I107" s="114">
        <f>3!H25</f>
        <v>0</v>
      </c>
      <c r="J107" s="114">
        <f>3!I25</f>
        <v>150</v>
      </c>
      <c r="K107" s="258"/>
    </row>
    <row r="108" spans="1:11" s="24" customFormat="1" ht="11.25">
      <c r="A108" s="346"/>
      <c r="B108" s="400"/>
      <c r="C108" s="376"/>
      <c r="D108" s="349"/>
      <c r="E108" s="349"/>
      <c r="F108" s="258">
        <v>2019</v>
      </c>
      <c r="G108" s="114">
        <f t="shared" si="15"/>
        <v>145.2</v>
      </c>
      <c r="H108" s="114"/>
      <c r="I108" s="114">
        <f>3!H26</f>
        <v>0</v>
      </c>
      <c r="J108" s="114">
        <f>3!I26</f>
        <v>145.2</v>
      </c>
      <c r="K108" s="258"/>
    </row>
    <row r="109" spans="1:11" s="24" customFormat="1" ht="11.25">
      <c r="A109" s="345" t="s">
        <v>160</v>
      </c>
      <c r="B109" s="325" t="s">
        <v>186</v>
      </c>
      <c r="C109" s="348" t="s">
        <v>134</v>
      </c>
      <c r="D109" s="391">
        <v>42736</v>
      </c>
      <c r="E109" s="391">
        <v>43830</v>
      </c>
      <c r="F109" s="257">
        <v>2017</v>
      </c>
      <c r="G109" s="123">
        <f aca="true" t="shared" si="16" ref="G109:G122">SUM(H109:K109)</f>
        <v>150</v>
      </c>
      <c r="H109" s="123"/>
      <c r="I109" s="123">
        <f>3!H27</f>
        <v>135</v>
      </c>
      <c r="J109" s="123">
        <f>3!I27</f>
        <v>15</v>
      </c>
      <c r="K109" s="257"/>
    </row>
    <row r="110" spans="1:11" s="24" customFormat="1" ht="11.25">
      <c r="A110" s="345"/>
      <c r="B110" s="325"/>
      <c r="C110" s="348"/>
      <c r="D110" s="348"/>
      <c r="E110" s="348"/>
      <c r="F110" s="258">
        <v>2018</v>
      </c>
      <c r="G110" s="114">
        <f t="shared" si="16"/>
        <v>74</v>
      </c>
      <c r="H110" s="114"/>
      <c r="I110" s="114">
        <f>3!H28</f>
        <v>0</v>
      </c>
      <c r="J110" s="114">
        <f>3!I28</f>
        <v>74</v>
      </c>
      <c r="K110" s="258"/>
    </row>
    <row r="111" spans="1:11" s="24" customFormat="1" ht="11.25">
      <c r="A111" s="345"/>
      <c r="B111" s="325"/>
      <c r="C111" s="348"/>
      <c r="D111" s="349"/>
      <c r="E111" s="349"/>
      <c r="F111" s="258">
        <v>2019</v>
      </c>
      <c r="G111" s="114">
        <f t="shared" si="16"/>
        <v>40</v>
      </c>
      <c r="H111" s="114"/>
      <c r="I111" s="114">
        <f>3!H29</f>
        <v>0</v>
      </c>
      <c r="J111" s="114">
        <f>3!I29</f>
        <v>40</v>
      </c>
      <c r="K111" s="258"/>
    </row>
    <row r="112" spans="1:11" s="24" customFormat="1" ht="11.25">
      <c r="A112" s="344" t="s">
        <v>162</v>
      </c>
      <c r="B112" s="351" t="s">
        <v>187</v>
      </c>
      <c r="C112" s="347" t="s">
        <v>134</v>
      </c>
      <c r="D112" s="391">
        <v>42736</v>
      </c>
      <c r="E112" s="391">
        <v>43830</v>
      </c>
      <c r="F112" s="258">
        <v>2017</v>
      </c>
      <c r="G112" s="114">
        <f t="shared" si="16"/>
        <v>1124</v>
      </c>
      <c r="H112" s="114"/>
      <c r="I112" s="114">
        <f>3!H30</f>
        <v>1011.6</v>
      </c>
      <c r="J112" s="114">
        <f>3!I30</f>
        <v>112.4</v>
      </c>
      <c r="K112" s="258"/>
    </row>
    <row r="113" spans="1:11" s="24" customFormat="1" ht="11.25">
      <c r="A113" s="345"/>
      <c r="B113" s="325"/>
      <c r="C113" s="348"/>
      <c r="D113" s="348"/>
      <c r="E113" s="348"/>
      <c r="F113" s="258">
        <v>2018</v>
      </c>
      <c r="G113" s="114">
        <f t="shared" si="16"/>
        <v>39.4</v>
      </c>
      <c r="H113" s="114"/>
      <c r="I113" s="114">
        <f>3!H31</f>
        <v>0</v>
      </c>
      <c r="J113" s="114">
        <f>3!I31</f>
        <v>39.4</v>
      </c>
      <c r="K113" s="258"/>
    </row>
    <row r="114" spans="1:11" s="24" customFormat="1" ht="11.25">
      <c r="A114" s="345"/>
      <c r="B114" s="325"/>
      <c r="C114" s="348"/>
      <c r="D114" s="348"/>
      <c r="E114" s="349"/>
      <c r="F114" s="258">
        <v>2019</v>
      </c>
      <c r="G114" s="114">
        <f t="shared" si="16"/>
        <v>69.8</v>
      </c>
      <c r="H114" s="114"/>
      <c r="I114" s="114">
        <f>3!H32</f>
        <v>0</v>
      </c>
      <c r="J114" s="114">
        <f>3!I32</f>
        <v>69.8</v>
      </c>
      <c r="K114" s="258"/>
    </row>
    <row r="115" spans="1:11" s="24" customFormat="1" ht="11.25">
      <c r="A115" s="376"/>
      <c r="B115" s="377" t="s">
        <v>10</v>
      </c>
      <c r="C115" s="376"/>
      <c r="D115" s="376"/>
      <c r="E115" s="376"/>
      <c r="F115" s="152">
        <v>2017</v>
      </c>
      <c r="G115" s="114">
        <f t="shared" si="16"/>
        <v>2864</v>
      </c>
      <c r="H115" s="114"/>
      <c r="I115" s="114">
        <f aca="true" t="shared" si="17" ref="I115:J117">SUM(I106,I109,I112)</f>
        <v>2577.6</v>
      </c>
      <c r="J115" s="114">
        <f t="shared" si="17"/>
        <v>286.4</v>
      </c>
      <c r="K115" s="258"/>
    </row>
    <row r="116" spans="1:11" s="24" customFormat="1" ht="11.25">
      <c r="A116" s="376"/>
      <c r="B116" s="377"/>
      <c r="C116" s="376"/>
      <c r="D116" s="376"/>
      <c r="E116" s="376"/>
      <c r="F116" s="152">
        <v>2018</v>
      </c>
      <c r="G116" s="114">
        <f t="shared" si="16"/>
        <v>263.4</v>
      </c>
      <c r="H116" s="114"/>
      <c r="I116" s="114">
        <f t="shared" si="17"/>
        <v>0</v>
      </c>
      <c r="J116" s="114">
        <f t="shared" si="17"/>
        <v>263.4</v>
      </c>
      <c r="K116" s="258"/>
    </row>
    <row r="117" spans="1:11" s="24" customFormat="1" ht="12" thickBot="1">
      <c r="A117" s="376"/>
      <c r="B117" s="377"/>
      <c r="C117" s="376"/>
      <c r="D117" s="376"/>
      <c r="E117" s="376"/>
      <c r="F117" s="83">
        <v>2019</v>
      </c>
      <c r="G117" s="119">
        <f t="shared" si="16"/>
        <v>255</v>
      </c>
      <c r="H117" s="119"/>
      <c r="I117" s="119">
        <f t="shared" si="17"/>
        <v>0</v>
      </c>
      <c r="J117" s="119">
        <f t="shared" si="17"/>
        <v>255</v>
      </c>
      <c r="K117" s="256"/>
    </row>
    <row r="118" spans="1:11" s="24" customFormat="1" ht="12" thickBot="1">
      <c r="A118" s="376"/>
      <c r="B118" s="377"/>
      <c r="C118" s="376"/>
      <c r="D118" s="376"/>
      <c r="E118" s="401"/>
      <c r="F118" s="118" t="s">
        <v>11</v>
      </c>
      <c r="G118" s="120">
        <f t="shared" si="16"/>
        <v>3382.3999999999996</v>
      </c>
      <c r="H118" s="120"/>
      <c r="I118" s="120">
        <f>SUM(I115:I117)</f>
        <v>2577.6</v>
      </c>
      <c r="J118" s="120">
        <f>SUM(J115:J117)</f>
        <v>804.8</v>
      </c>
      <c r="K118" s="124"/>
    </row>
    <row r="119" spans="1:12" s="4" customFormat="1" ht="12" customHeight="1">
      <c r="A119" s="405">
        <v>4</v>
      </c>
      <c r="B119" s="176" t="s">
        <v>62</v>
      </c>
      <c r="C119" s="348" t="s">
        <v>9</v>
      </c>
      <c r="D119" s="317">
        <v>42736</v>
      </c>
      <c r="E119" s="321">
        <v>43830</v>
      </c>
      <c r="F119" s="125">
        <v>2017</v>
      </c>
      <c r="G119" s="249">
        <f t="shared" si="16"/>
        <v>41114.59999999999</v>
      </c>
      <c r="H119" s="219">
        <f aca="true" t="shared" si="18" ref="H119:I121">H139</f>
        <v>0</v>
      </c>
      <c r="I119" s="219">
        <f t="shared" si="18"/>
        <v>41114.59999999999</v>
      </c>
      <c r="J119" s="201">
        <v>0</v>
      </c>
      <c r="K119" s="260"/>
      <c r="L119" s="72"/>
    </row>
    <row r="120" spans="1:12" s="4" customFormat="1" ht="15.75" customHeight="1">
      <c r="A120" s="406"/>
      <c r="B120" s="360" t="s">
        <v>163</v>
      </c>
      <c r="C120" s="348"/>
      <c r="D120" s="317"/>
      <c r="E120" s="321"/>
      <c r="F120" s="262">
        <v>2018</v>
      </c>
      <c r="G120" s="250">
        <f t="shared" si="16"/>
        <v>1715.6</v>
      </c>
      <c r="H120" s="220">
        <f t="shared" si="18"/>
        <v>0</v>
      </c>
      <c r="I120" s="220">
        <f t="shared" si="18"/>
        <v>1715.6</v>
      </c>
      <c r="J120" s="202">
        <v>0</v>
      </c>
      <c r="K120" s="175"/>
      <c r="L120" s="72"/>
    </row>
    <row r="121" spans="1:12" s="4" customFormat="1" ht="15.75" customHeight="1" thickBot="1">
      <c r="A121" s="406"/>
      <c r="B121" s="360"/>
      <c r="C121" s="348"/>
      <c r="D121" s="317"/>
      <c r="E121" s="321"/>
      <c r="F121" s="126">
        <v>2019</v>
      </c>
      <c r="G121" s="251">
        <f t="shared" si="16"/>
        <v>1715.6</v>
      </c>
      <c r="H121" s="221">
        <f t="shared" si="18"/>
        <v>0</v>
      </c>
      <c r="I121" s="221">
        <f t="shared" si="18"/>
        <v>1715.6</v>
      </c>
      <c r="J121" s="222">
        <v>0</v>
      </c>
      <c r="K121" s="177"/>
      <c r="L121" s="72"/>
    </row>
    <row r="122" spans="1:12" s="4" customFormat="1" ht="15.75" customHeight="1" thickBot="1">
      <c r="A122" s="407"/>
      <c r="B122" s="360"/>
      <c r="C122" s="348"/>
      <c r="D122" s="317"/>
      <c r="E122" s="321"/>
      <c r="F122" s="118" t="s">
        <v>11</v>
      </c>
      <c r="G122" s="120">
        <f t="shared" si="16"/>
        <v>44545.79999999999</v>
      </c>
      <c r="H122" s="166">
        <f>SUM(H119:H121)</f>
        <v>0</v>
      </c>
      <c r="I122" s="166">
        <f>SUM(I119:I121)</f>
        <v>44545.79999999999</v>
      </c>
      <c r="J122" s="166">
        <f>SUM(J119:J121)</f>
        <v>0</v>
      </c>
      <c r="K122" s="70"/>
      <c r="L122" s="72"/>
    </row>
    <row r="123" spans="1:12" s="4" customFormat="1" ht="15.75" customHeight="1">
      <c r="A123" s="402" t="s">
        <v>171</v>
      </c>
      <c r="B123" s="403"/>
      <c r="C123" s="403"/>
      <c r="D123" s="403"/>
      <c r="E123" s="403"/>
      <c r="F123" s="404"/>
      <c r="G123" s="404"/>
      <c r="H123" s="404"/>
      <c r="I123" s="404"/>
      <c r="J123" s="404"/>
      <c r="K123" s="404"/>
      <c r="L123" s="72"/>
    </row>
    <row r="124" spans="1:12" s="4" customFormat="1" ht="33" customHeight="1">
      <c r="A124" s="386" t="s">
        <v>164</v>
      </c>
      <c r="B124" s="388" t="s">
        <v>188</v>
      </c>
      <c r="C124" s="347" t="s">
        <v>9</v>
      </c>
      <c r="D124" s="316">
        <v>42736</v>
      </c>
      <c r="E124" s="316">
        <v>43830</v>
      </c>
      <c r="F124" s="258">
        <v>2017</v>
      </c>
      <c r="G124" s="207">
        <f>SUM(H124:J124)</f>
        <v>1715.6</v>
      </c>
      <c r="H124" s="207"/>
      <c r="I124" s="206">
        <f>4!H20</f>
        <v>1715.6</v>
      </c>
      <c r="J124" s="207"/>
      <c r="K124" s="69"/>
      <c r="L124" s="72"/>
    </row>
    <row r="125" spans="1:12" s="4" customFormat="1" ht="33" customHeight="1">
      <c r="A125" s="358"/>
      <c r="B125" s="389"/>
      <c r="C125" s="348"/>
      <c r="D125" s="317"/>
      <c r="E125" s="317"/>
      <c r="F125" s="258">
        <v>2018</v>
      </c>
      <c r="G125" s="207">
        <f>SUM(H125:J125)</f>
        <v>1715.6</v>
      </c>
      <c r="H125" s="207"/>
      <c r="I125" s="206">
        <f>4!H21</f>
        <v>1715.6</v>
      </c>
      <c r="J125" s="207"/>
      <c r="K125" s="69"/>
      <c r="L125" s="72"/>
    </row>
    <row r="126" spans="1:12" s="4" customFormat="1" ht="36" customHeight="1">
      <c r="A126" s="387"/>
      <c r="B126" s="390"/>
      <c r="C126" s="349"/>
      <c r="D126" s="340"/>
      <c r="E126" s="340"/>
      <c r="F126" s="258">
        <v>2019</v>
      </c>
      <c r="G126" s="206">
        <f>SUM(H126:J126)</f>
        <v>1715.6</v>
      </c>
      <c r="H126" s="206"/>
      <c r="I126" s="206">
        <f>4!H22</f>
        <v>1715.6</v>
      </c>
      <c r="J126" s="206"/>
      <c r="K126" s="69"/>
      <c r="L126" s="72"/>
    </row>
    <row r="127" spans="1:12" s="37" customFormat="1" ht="11.25">
      <c r="A127" s="335" t="s">
        <v>165</v>
      </c>
      <c r="B127" s="337" t="s">
        <v>168</v>
      </c>
      <c r="C127" s="299" t="s">
        <v>9</v>
      </c>
      <c r="D127" s="316">
        <v>42736</v>
      </c>
      <c r="E127" s="341">
        <v>43830</v>
      </c>
      <c r="F127" s="258">
        <v>2017</v>
      </c>
      <c r="G127" s="107">
        <f aca="true" t="shared" si="19" ref="G127:G135">SUM(H127:K127)</f>
        <v>36099</v>
      </c>
      <c r="H127" s="109"/>
      <c r="I127" s="206">
        <f>4!H23</f>
        <v>36099</v>
      </c>
      <c r="J127" s="109"/>
      <c r="K127" s="63"/>
      <c r="L127" s="75"/>
    </row>
    <row r="128" spans="1:12" s="37" customFormat="1" ht="11.25">
      <c r="A128" s="331"/>
      <c r="B128" s="338"/>
      <c r="C128" s="300"/>
      <c r="D128" s="317"/>
      <c r="E128" s="342"/>
      <c r="F128" s="258">
        <v>2018</v>
      </c>
      <c r="G128" s="107">
        <f t="shared" si="19"/>
        <v>0</v>
      </c>
      <c r="H128" s="109"/>
      <c r="I128" s="206">
        <f>4!H24</f>
        <v>0</v>
      </c>
      <c r="J128" s="109"/>
      <c r="K128" s="63"/>
      <c r="L128" s="75"/>
    </row>
    <row r="129" spans="1:12" s="37" customFormat="1" ht="11.25">
      <c r="A129" s="336"/>
      <c r="B129" s="339"/>
      <c r="C129" s="301"/>
      <c r="D129" s="340"/>
      <c r="E129" s="343"/>
      <c r="F129" s="258">
        <v>2019</v>
      </c>
      <c r="G129" s="107">
        <f t="shared" si="19"/>
        <v>0</v>
      </c>
      <c r="H129" s="109"/>
      <c r="I129" s="206">
        <f>4!H25</f>
        <v>0</v>
      </c>
      <c r="J129" s="109"/>
      <c r="K129" s="63"/>
      <c r="L129" s="75"/>
    </row>
    <row r="130" spans="1:12" s="37" customFormat="1" ht="11.25">
      <c r="A130" s="335" t="s">
        <v>166</v>
      </c>
      <c r="B130" s="337" t="s">
        <v>189</v>
      </c>
      <c r="C130" s="299" t="s">
        <v>9</v>
      </c>
      <c r="D130" s="316">
        <v>42736</v>
      </c>
      <c r="E130" s="341">
        <v>43830</v>
      </c>
      <c r="F130" s="258">
        <v>2017</v>
      </c>
      <c r="G130" s="107">
        <f t="shared" si="19"/>
        <v>977.2</v>
      </c>
      <c r="H130" s="109"/>
      <c r="I130" s="206">
        <f>4!H26</f>
        <v>977.2</v>
      </c>
      <c r="J130" s="109"/>
      <c r="K130" s="63"/>
      <c r="L130" s="75"/>
    </row>
    <row r="131" spans="1:12" s="37" customFormat="1" ht="11.25">
      <c r="A131" s="331"/>
      <c r="B131" s="338"/>
      <c r="C131" s="300"/>
      <c r="D131" s="317"/>
      <c r="E131" s="342"/>
      <c r="F131" s="258">
        <v>2018</v>
      </c>
      <c r="G131" s="107">
        <f t="shared" si="19"/>
        <v>0</v>
      </c>
      <c r="H131" s="109"/>
      <c r="I131" s="206">
        <f>4!H27</f>
        <v>0</v>
      </c>
      <c r="J131" s="109"/>
      <c r="K131" s="63"/>
      <c r="L131" s="75"/>
    </row>
    <row r="132" spans="1:12" s="37" customFormat="1" ht="11.25">
      <c r="A132" s="336"/>
      <c r="B132" s="339"/>
      <c r="C132" s="301"/>
      <c r="D132" s="340"/>
      <c r="E132" s="343"/>
      <c r="F132" s="258">
        <v>2019</v>
      </c>
      <c r="G132" s="107">
        <f t="shared" si="19"/>
        <v>0</v>
      </c>
      <c r="H132" s="109"/>
      <c r="I132" s="206">
        <f>4!H28</f>
        <v>0</v>
      </c>
      <c r="J132" s="109"/>
      <c r="K132" s="63"/>
      <c r="L132" s="75"/>
    </row>
    <row r="133" spans="1:12" s="37" customFormat="1" ht="11.25">
      <c r="A133" s="335" t="s">
        <v>167</v>
      </c>
      <c r="B133" s="337" t="s">
        <v>88</v>
      </c>
      <c r="C133" s="299" t="s">
        <v>9</v>
      </c>
      <c r="D133" s="316">
        <v>42736</v>
      </c>
      <c r="E133" s="341">
        <v>43830</v>
      </c>
      <c r="F133" s="258">
        <v>2017</v>
      </c>
      <c r="G133" s="107">
        <f t="shared" si="19"/>
        <v>890.1999999999999</v>
      </c>
      <c r="H133" s="109"/>
      <c r="I133" s="206">
        <f>4!H29</f>
        <v>890.1999999999999</v>
      </c>
      <c r="J133" s="109"/>
      <c r="K133" s="63"/>
      <c r="L133" s="75"/>
    </row>
    <row r="134" spans="1:12" s="37" customFormat="1" ht="11.25">
      <c r="A134" s="331"/>
      <c r="B134" s="338"/>
      <c r="C134" s="300"/>
      <c r="D134" s="317"/>
      <c r="E134" s="342"/>
      <c r="F134" s="258">
        <v>2018</v>
      </c>
      <c r="G134" s="107">
        <f t="shared" si="19"/>
        <v>0</v>
      </c>
      <c r="H134" s="109"/>
      <c r="I134" s="206">
        <f>4!H30</f>
        <v>0</v>
      </c>
      <c r="J134" s="109"/>
      <c r="K134" s="63"/>
      <c r="L134" s="75"/>
    </row>
    <row r="135" spans="1:12" s="37" customFormat="1" ht="11.25">
      <c r="A135" s="336"/>
      <c r="B135" s="339"/>
      <c r="C135" s="301"/>
      <c r="D135" s="340"/>
      <c r="E135" s="343"/>
      <c r="F135" s="258">
        <v>2019</v>
      </c>
      <c r="G135" s="107">
        <f t="shared" si="19"/>
        <v>0</v>
      </c>
      <c r="H135" s="109"/>
      <c r="I135" s="206">
        <f>4!H31</f>
        <v>0</v>
      </c>
      <c r="J135" s="109"/>
      <c r="K135" s="63"/>
      <c r="L135" s="75"/>
    </row>
    <row r="136" spans="1:12" s="37" customFormat="1" ht="11.25">
      <c r="A136" s="335" t="s">
        <v>169</v>
      </c>
      <c r="B136" s="430" t="s">
        <v>110</v>
      </c>
      <c r="C136" s="313" t="s">
        <v>9</v>
      </c>
      <c r="D136" s="316">
        <v>42736</v>
      </c>
      <c r="E136" s="327">
        <v>43830</v>
      </c>
      <c r="F136" s="258">
        <v>2017</v>
      </c>
      <c r="G136" s="107">
        <f>SUM(H136:K136)</f>
        <v>1432.6</v>
      </c>
      <c r="H136" s="109"/>
      <c r="I136" s="206">
        <f>4!H32</f>
        <v>1432.6</v>
      </c>
      <c r="J136" s="109"/>
      <c r="K136" s="63"/>
      <c r="L136" s="75"/>
    </row>
    <row r="137" spans="1:12" s="37" customFormat="1" ht="11.25">
      <c r="A137" s="331"/>
      <c r="B137" s="431"/>
      <c r="C137" s="314"/>
      <c r="D137" s="317"/>
      <c r="E137" s="328"/>
      <c r="F137" s="258">
        <v>2018</v>
      </c>
      <c r="G137" s="107">
        <f>SUM(H137:K137)</f>
        <v>0</v>
      </c>
      <c r="H137" s="109"/>
      <c r="I137" s="206">
        <f>4!H33</f>
        <v>0</v>
      </c>
      <c r="J137" s="109"/>
      <c r="K137" s="63"/>
      <c r="L137" s="75"/>
    </row>
    <row r="138" spans="1:12" s="37" customFormat="1" ht="11.25">
      <c r="A138" s="336"/>
      <c r="B138" s="432"/>
      <c r="C138" s="315"/>
      <c r="D138" s="340"/>
      <c r="E138" s="353"/>
      <c r="F138" s="258">
        <v>2019</v>
      </c>
      <c r="G138" s="107">
        <f>SUM(H138:K138)</f>
        <v>0</v>
      </c>
      <c r="H138" s="109"/>
      <c r="I138" s="206">
        <f>4!H34</f>
        <v>0</v>
      </c>
      <c r="J138" s="108"/>
      <c r="K138" s="62"/>
      <c r="L138" s="75"/>
    </row>
    <row r="139" spans="1:11" s="24" customFormat="1" ht="11.25">
      <c r="A139" s="376"/>
      <c r="B139" s="377" t="s">
        <v>10</v>
      </c>
      <c r="C139" s="347"/>
      <c r="D139" s="347"/>
      <c r="E139" s="347"/>
      <c r="F139" s="258">
        <v>2017</v>
      </c>
      <c r="G139" s="114">
        <f aca="true" t="shared" si="20" ref="G139:G145">SUM(H139:K139)</f>
        <v>41114.59999999999</v>
      </c>
      <c r="H139" s="114"/>
      <c r="I139" s="114">
        <f>SUM(I124,I127,I130,I133,I136)</f>
        <v>41114.59999999999</v>
      </c>
      <c r="J139" s="114">
        <f>SUM(J130,J133,J136)</f>
        <v>0</v>
      </c>
      <c r="K139" s="258"/>
    </row>
    <row r="140" spans="1:11" s="24" customFormat="1" ht="11.25">
      <c r="A140" s="376"/>
      <c r="B140" s="377"/>
      <c r="C140" s="348"/>
      <c r="D140" s="348"/>
      <c r="E140" s="348"/>
      <c r="F140" s="258">
        <v>2018</v>
      </c>
      <c r="G140" s="114">
        <f t="shared" si="20"/>
        <v>1715.6</v>
      </c>
      <c r="H140" s="114"/>
      <c r="I140" s="114">
        <f>SUM(I125,I128,I131,I134,I137)</f>
        <v>1715.6</v>
      </c>
      <c r="J140" s="114">
        <f>SUM(J131,J134,J137)</f>
        <v>0</v>
      </c>
      <c r="K140" s="258"/>
    </row>
    <row r="141" spans="1:11" s="24" customFormat="1" ht="12" thickBot="1">
      <c r="A141" s="376"/>
      <c r="B141" s="377"/>
      <c r="C141" s="348"/>
      <c r="D141" s="348"/>
      <c r="E141" s="348"/>
      <c r="F141" s="256">
        <v>2019</v>
      </c>
      <c r="G141" s="119">
        <f t="shared" si="20"/>
        <v>1715.6</v>
      </c>
      <c r="H141" s="119"/>
      <c r="I141" s="119">
        <f>SUM(I126,I129,I132,I135,I138)</f>
        <v>1715.6</v>
      </c>
      <c r="J141" s="119">
        <f>SUM(J132,J135,J138)</f>
        <v>0</v>
      </c>
      <c r="K141" s="256"/>
    </row>
    <row r="142" spans="1:11" s="24" customFormat="1" ht="12" thickBot="1">
      <c r="A142" s="376"/>
      <c r="B142" s="377"/>
      <c r="C142" s="349"/>
      <c r="D142" s="349"/>
      <c r="E142" s="378"/>
      <c r="F142" s="118" t="s">
        <v>11</v>
      </c>
      <c r="G142" s="120">
        <f t="shared" si="20"/>
        <v>44545.79999999999</v>
      </c>
      <c r="H142" s="120"/>
      <c r="I142" s="120">
        <f>SUM(I139:I141)</f>
        <v>44545.79999999999</v>
      </c>
      <c r="J142" s="120">
        <f>SUM(J139:J141)</f>
        <v>0</v>
      </c>
      <c r="K142" s="124"/>
    </row>
    <row r="143" spans="1:12" s="37" customFormat="1" ht="12">
      <c r="A143" s="381" t="s">
        <v>89</v>
      </c>
      <c r="B143" s="65" t="s">
        <v>63</v>
      </c>
      <c r="C143" s="369" t="s">
        <v>99</v>
      </c>
      <c r="D143" s="327">
        <v>42736</v>
      </c>
      <c r="E143" s="327">
        <v>43830</v>
      </c>
      <c r="F143" s="125">
        <v>2017</v>
      </c>
      <c r="G143" s="249">
        <f t="shared" si="20"/>
        <v>78797.3</v>
      </c>
      <c r="H143" s="252"/>
      <c r="I143" s="223">
        <f aca="true" t="shared" si="21" ref="I143:J145">SUM(I181,I189)</f>
        <v>78724.7</v>
      </c>
      <c r="J143" s="223">
        <f t="shared" si="21"/>
        <v>72.6</v>
      </c>
      <c r="K143" s="128"/>
      <c r="L143" s="75"/>
    </row>
    <row r="144" spans="1:11" ht="15">
      <c r="A144" s="381"/>
      <c r="B144" s="419" t="s">
        <v>197</v>
      </c>
      <c r="C144" s="369"/>
      <c r="D144" s="328"/>
      <c r="E144" s="328"/>
      <c r="F144" s="262">
        <v>2018</v>
      </c>
      <c r="G144" s="250">
        <f t="shared" si="20"/>
        <v>82692.99999999997</v>
      </c>
      <c r="H144" s="106"/>
      <c r="I144" s="214">
        <f t="shared" si="21"/>
        <v>82632.99999999997</v>
      </c>
      <c r="J144" s="214">
        <f t="shared" si="21"/>
        <v>60</v>
      </c>
      <c r="K144" s="60"/>
    </row>
    <row r="145" spans="1:11" ht="15.75" thickBot="1">
      <c r="A145" s="381"/>
      <c r="B145" s="419"/>
      <c r="C145" s="369"/>
      <c r="D145" s="328"/>
      <c r="E145" s="328"/>
      <c r="F145" s="126">
        <v>2019</v>
      </c>
      <c r="G145" s="251">
        <f t="shared" si="20"/>
        <v>85308.3</v>
      </c>
      <c r="H145" s="164"/>
      <c r="I145" s="224">
        <f t="shared" si="21"/>
        <v>85245.5</v>
      </c>
      <c r="J145" s="224">
        <f t="shared" si="21"/>
        <v>62.8</v>
      </c>
      <c r="K145" s="129"/>
    </row>
    <row r="146" spans="1:11" ht="15.75" thickBot="1">
      <c r="A146" s="381"/>
      <c r="B146" s="420"/>
      <c r="C146" s="369"/>
      <c r="D146" s="353"/>
      <c r="E146" s="334"/>
      <c r="F146" s="118" t="s">
        <v>11</v>
      </c>
      <c r="G146" s="166">
        <f>SUM(G143:G145)</f>
        <v>246798.59999999998</v>
      </c>
      <c r="H146" s="166"/>
      <c r="I146" s="166">
        <f>SUM(I143:I145)</f>
        <v>246603.19999999995</v>
      </c>
      <c r="J146" s="166">
        <f>SUM(J143:J145)</f>
        <v>195.39999999999998</v>
      </c>
      <c r="K146" s="70"/>
    </row>
    <row r="147" spans="1:11" ht="15" customHeight="1">
      <c r="A147" s="427" t="s">
        <v>170</v>
      </c>
      <c r="B147" s="428"/>
      <c r="C147" s="428"/>
      <c r="D147" s="428"/>
      <c r="E147" s="428"/>
      <c r="F147" s="428"/>
      <c r="G147" s="428"/>
      <c r="H147" s="428"/>
      <c r="I147" s="428"/>
      <c r="J147" s="428"/>
      <c r="K147" s="429"/>
    </row>
    <row r="148" spans="1:12" ht="12.75" customHeight="1">
      <c r="A148" s="335" t="s">
        <v>90</v>
      </c>
      <c r="B148" s="424" t="s">
        <v>84</v>
      </c>
      <c r="C148" s="313" t="s">
        <v>99</v>
      </c>
      <c r="D148" s="327">
        <v>42736</v>
      </c>
      <c r="E148" s="327">
        <v>43830</v>
      </c>
      <c r="F148" s="258">
        <v>2017</v>
      </c>
      <c r="G148" s="107">
        <f>SUM(H148:J148)</f>
        <v>55473.5</v>
      </c>
      <c r="H148" s="107"/>
      <c r="I148" s="206">
        <f>5!H20</f>
        <v>55473.5</v>
      </c>
      <c r="J148" s="206">
        <f>5!I20</f>
        <v>0</v>
      </c>
      <c r="K148" s="59"/>
      <c r="L148" s="268"/>
    </row>
    <row r="149" spans="1:11" ht="12.75" customHeight="1">
      <c r="A149" s="331"/>
      <c r="B149" s="425"/>
      <c r="C149" s="314"/>
      <c r="D149" s="328"/>
      <c r="E149" s="328"/>
      <c r="F149" s="258">
        <v>2018</v>
      </c>
      <c r="G149" s="107">
        <f>SUM(H149:J149)</f>
        <v>59011.2</v>
      </c>
      <c r="H149" s="107"/>
      <c r="I149" s="206">
        <f>5!H21</f>
        <v>59011.2</v>
      </c>
      <c r="J149" s="206">
        <f>5!I21</f>
        <v>0</v>
      </c>
      <c r="K149" s="59"/>
    </row>
    <row r="150" spans="1:11" ht="13.5" customHeight="1">
      <c r="A150" s="336"/>
      <c r="B150" s="426"/>
      <c r="C150" s="315"/>
      <c r="D150" s="353"/>
      <c r="E150" s="353"/>
      <c r="F150" s="258">
        <v>2019</v>
      </c>
      <c r="G150" s="107">
        <f aca="true" t="shared" si="22" ref="G150:G156">SUM(H150:J150)</f>
        <v>61338.4</v>
      </c>
      <c r="H150" s="107"/>
      <c r="I150" s="206">
        <f>5!H22</f>
        <v>61338.4</v>
      </c>
      <c r="J150" s="206">
        <f>5!I22</f>
        <v>0</v>
      </c>
      <c r="K150" s="59"/>
    </row>
    <row r="151" spans="1:11" ht="12.75" customHeight="1">
      <c r="A151" s="335" t="s">
        <v>91</v>
      </c>
      <c r="B151" s="299" t="s">
        <v>85</v>
      </c>
      <c r="C151" s="313" t="s">
        <v>101</v>
      </c>
      <c r="D151" s="327">
        <v>42736</v>
      </c>
      <c r="E151" s="327">
        <v>43830</v>
      </c>
      <c r="F151" s="271">
        <v>2017</v>
      </c>
      <c r="G151" s="107">
        <f t="shared" si="22"/>
        <v>1126.4</v>
      </c>
      <c r="H151" s="107"/>
      <c r="I151" s="206">
        <f>5!H23</f>
        <v>1126.4</v>
      </c>
      <c r="J151" s="206">
        <f>5!I23</f>
        <v>0</v>
      </c>
      <c r="K151" s="59"/>
    </row>
    <row r="152" spans="1:11" ht="12.75" customHeight="1">
      <c r="A152" s="331"/>
      <c r="B152" s="300"/>
      <c r="C152" s="314"/>
      <c r="D152" s="328"/>
      <c r="E152" s="328"/>
      <c r="F152" s="271">
        <v>2018</v>
      </c>
      <c r="G152" s="107">
        <f>SUM(H152:J152)</f>
        <v>1430.2</v>
      </c>
      <c r="H152" s="107"/>
      <c r="I152" s="206">
        <f>5!H24</f>
        <v>1430.2</v>
      </c>
      <c r="J152" s="206">
        <f>5!I24</f>
        <v>0</v>
      </c>
      <c r="K152" s="59"/>
    </row>
    <row r="153" spans="1:11" ht="12.75" customHeight="1">
      <c r="A153" s="336"/>
      <c r="B153" s="301"/>
      <c r="C153" s="315"/>
      <c r="D153" s="353"/>
      <c r="E153" s="353"/>
      <c r="F153" s="271">
        <v>2019</v>
      </c>
      <c r="G153" s="107">
        <f t="shared" si="22"/>
        <v>1486.6</v>
      </c>
      <c r="H153" s="107"/>
      <c r="I153" s="206">
        <f>5!H25</f>
        <v>1486.6</v>
      </c>
      <c r="J153" s="206">
        <f>5!I25</f>
        <v>0</v>
      </c>
      <c r="K153" s="59"/>
    </row>
    <row r="154" spans="1:11" ht="12.75" customHeight="1">
      <c r="A154" s="335" t="s">
        <v>92</v>
      </c>
      <c r="B154" s="299" t="s">
        <v>146</v>
      </c>
      <c r="C154" s="313" t="s">
        <v>100</v>
      </c>
      <c r="D154" s="327">
        <v>42736</v>
      </c>
      <c r="E154" s="327">
        <v>43830</v>
      </c>
      <c r="F154" s="258">
        <v>2017</v>
      </c>
      <c r="G154" s="107">
        <f t="shared" si="22"/>
        <v>97.3</v>
      </c>
      <c r="H154" s="107"/>
      <c r="I154" s="206">
        <f>5!H26</f>
        <v>97.3</v>
      </c>
      <c r="J154" s="206">
        <f>5!I26</f>
        <v>0</v>
      </c>
      <c r="K154" s="59"/>
    </row>
    <row r="155" spans="1:11" ht="12.75" customHeight="1">
      <c r="A155" s="331"/>
      <c r="B155" s="300"/>
      <c r="C155" s="314"/>
      <c r="D155" s="328"/>
      <c r="E155" s="328"/>
      <c r="F155" s="258">
        <v>2018</v>
      </c>
      <c r="G155" s="107">
        <f t="shared" si="22"/>
        <v>310.1</v>
      </c>
      <c r="H155" s="107"/>
      <c r="I155" s="206">
        <f>5!H27</f>
        <v>310.1</v>
      </c>
      <c r="J155" s="206">
        <f>5!I27</f>
        <v>0</v>
      </c>
      <c r="K155" s="59"/>
    </row>
    <row r="156" spans="1:11" ht="12.75" customHeight="1">
      <c r="A156" s="331"/>
      <c r="B156" s="300"/>
      <c r="C156" s="314"/>
      <c r="D156" s="328"/>
      <c r="E156" s="328"/>
      <c r="F156" s="258">
        <v>2019</v>
      </c>
      <c r="G156" s="107">
        <f t="shared" si="22"/>
        <v>322.4</v>
      </c>
      <c r="H156" s="107"/>
      <c r="I156" s="206">
        <f>5!H28</f>
        <v>322.4</v>
      </c>
      <c r="J156" s="206">
        <f>5!I28</f>
        <v>0</v>
      </c>
      <c r="K156" s="59"/>
    </row>
    <row r="157" spans="1:11" ht="12.75" customHeight="1">
      <c r="A157" s="329" t="s">
        <v>93</v>
      </c>
      <c r="B157" s="299" t="s">
        <v>218</v>
      </c>
      <c r="C157" s="313" t="s">
        <v>101</v>
      </c>
      <c r="D157" s="327">
        <v>42736</v>
      </c>
      <c r="E157" s="327">
        <v>43830</v>
      </c>
      <c r="F157" s="258">
        <v>2017</v>
      </c>
      <c r="G157" s="107">
        <f aca="true" t="shared" si="23" ref="G157:G183">SUM(H157:J157)</f>
        <v>0</v>
      </c>
      <c r="H157" s="107"/>
      <c r="I157" s="206">
        <f>5!H29</f>
        <v>0</v>
      </c>
      <c r="J157" s="206">
        <f>5!I29</f>
        <v>0</v>
      </c>
      <c r="K157" s="59"/>
    </row>
    <row r="158" spans="1:11" ht="12.75" customHeight="1">
      <c r="A158" s="330"/>
      <c r="B158" s="300"/>
      <c r="C158" s="314"/>
      <c r="D158" s="328"/>
      <c r="E158" s="328"/>
      <c r="F158" s="258">
        <v>2018</v>
      </c>
      <c r="G158" s="107">
        <f t="shared" si="23"/>
        <v>0</v>
      </c>
      <c r="H158" s="107"/>
      <c r="I158" s="206">
        <f>5!H30</f>
        <v>0</v>
      </c>
      <c r="J158" s="206">
        <f>5!I30</f>
        <v>0</v>
      </c>
      <c r="K158" s="59"/>
    </row>
    <row r="159" spans="1:11" ht="12.75" customHeight="1">
      <c r="A159" s="331"/>
      <c r="B159" s="300"/>
      <c r="C159" s="314"/>
      <c r="D159" s="328"/>
      <c r="E159" s="328"/>
      <c r="F159" s="258">
        <v>2019</v>
      </c>
      <c r="G159" s="107">
        <f t="shared" si="23"/>
        <v>0</v>
      </c>
      <c r="H159" s="107"/>
      <c r="I159" s="206">
        <f>5!H31</f>
        <v>0</v>
      </c>
      <c r="J159" s="206">
        <f>5!I31</f>
        <v>0</v>
      </c>
      <c r="K159" s="59"/>
    </row>
    <row r="160" spans="1:11" ht="12.75" customHeight="1">
      <c r="A160" s="329" t="s">
        <v>106</v>
      </c>
      <c r="B160" s="299" t="s">
        <v>219</v>
      </c>
      <c r="C160" s="313" t="s">
        <v>101</v>
      </c>
      <c r="D160" s="327">
        <v>42736</v>
      </c>
      <c r="E160" s="327">
        <v>43830</v>
      </c>
      <c r="F160" s="258">
        <v>2017</v>
      </c>
      <c r="G160" s="107">
        <f t="shared" si="23"/>
        <v>605.2</v>
      </c>
      <c r="H160" s="107"/>
      <c r="I160" s="206">
        <f>5!H32</f>
        <v>561.6</v>
      </c>
      <c r="J160" s="206">
        <f>5!I32</f>
        <v>43.6</v>
      </c>
      <c r="K160" s="60"/>
    </row>
    <row r="161" spans="1:11" ht="12.75" customHeight="1">
      <c r="A161" s="330"/>
      <c r="B161" s="300"/>
      <c r="C161" s="314"/>
      <c r="D161" s="328"/>
      <c r="E161" s="328"/>
      <c r="F161" s="258">
        <v>2018</v>
      </c>
      <c r="G161" s="107">
        <f t="shared" si="23"/>
        <v>1601.2</v>
      </c>
      <c r="H161" s="107"/>
      <c r="I161" s="206">
        <f>5!H33</f>
        <v>1601.2</v>
      </c>
      <c r="J161" s="206">
        <f>5!I33</f>
        <v>0</v>
      </c>
      <c r="K161" s="60"/>
    </row>
    <row r="162" spans="1:11" ht="12.75" customHeight="1">
      <c r="A162" s="379"/>
      <c r="B162" s="301"/>
      <c r="C162" s="315"/>
      <c r="D162" s="353"/>
      <c r="E162" s="353"/>
      <c r="F162" s="258">
        <v>2019</v>
      </c>
      <c r="G162" s="107">
        <f t="shared" si="23"/>
        <v>1664.3</v>
      </c>
      <c r="H162" s="107"/>
      <c r="I162" s="206">
        <f>5!H34</f>
        <v>1664.3</v>
      </c>
      <c r="J162" s="206">
        <f>5!I34</f>
        <v>0</v>
      </c>
      <c r="K162" s="60"/>
    </row>
    <row r="163" spans="1:11" ht="12.75" customHeight="1">
      <c r="A163" s="329" t="s">
        <v>107</v>
      </c>
      <c r="B163" s="299" t="s">
        <v>147</v>
      </c>
      <c r="C163" s="313" t="s">
        <v>100</v>
      </c>
      <c r="D163" s="327">
        <v>42736</v>
      </c>
      <c r="E163" s="327">
        <v>43830</v>
      </c>
      <c r="F163" s="258">
        <v>2017</v>
      </c>
      <c r="G163" s="107">
        <f t="shared" si="23"/>
        <v>963.5</v>
      </c>
      <c r="H163" s="107"/>
      <c r="I163" s="206">
        <f>5!H35</f>
        <v>934.5</v>
      </c>
      <c r="J163" s="206">
        <f>5!I35</f>
        <v>29</v>
      </c>
      <c r="K163" s="60"/>
    </row>
    <row r="164" spans="1:11" ht="12.75" customHeight="1">
      <c r="A164" s="330"/>
      <c r="B164" s="300"/>
      <c r="C164" s="314"/>
      <c r="D164" s="328"/>
      <c r="E164" s="328"/>
      <c r="F164" s="258">
        <v>2018</v>
      </c>
      <c r="G164" s="107">
        <f t="shared" si="23"/>
        <v>2082.9</v>
      </c>
      <c r="H164" s="107"/>
      <c r="I164" s="206">
        <f>5!H36</f>
        <v>2022.9</v>
      </c>
      <c r="J164" s="206">
        <f>5!I36</f>
        <v>60</v>
      </c>
      <c r="K164" s="60"/>
    </row>
    <row r="165" spans="1:11" ht="12.75" customHeight="1">
      <c r="A165" s="336"/>
      <c r="B165" s="301"/>
      <c r="C165" s="315"/>
      <c r="D165" s="353"/>
      <c r="E165" s="353"/>
      <c r="F165" s="258">
        <v>2019</v>
      </c>
      <c r="G165" s="107">
        <f t="shared" si="23"/>
        <v>2165.6000000000004</v>
      </c>
      <c r="H165" s="107"/>
      <c r="I165" s="206">
        <f>5!H37</f>
        <v>2102.8</v>
      </c>
      <c r="J165" s="206">
        <f>5!I37</f>
        <v>62.8</v>
      </c>
      <c r="K165" s="60"/>
    </row>
    <row r="166" spans="1:11" ht="12.75" customHeight="1">
      <c r="A166" s="329" t="s">
        <v>108</v>
      </c>
      <c r="B166" s="380" t="s">
        <v>86</v>
      </c>
      <c r="C166" s="313" t="s">
        <v>100</v>
      </c>
      <c r="D166" s="327">
        <v>42736</v>
      </c>
      <c r="E166" s="327">
        <v>43830</v>
      </c>
      <c r="F166" s="258">
        <v>2017</v>
      </c>
      <c r="G166" s="107">
        <f t="shared" si="23"/>
        <v>260.2</v>
      </c>
      <c r="H166" s="107"/>
      <c r="I166" s="206">
        <f>5!H38</f>
        <v>260.2</v>
      </c>
      <c r="J166" s="206">
        <f>5!I38</f>
        <v>0</v>
      </c>
      <c r="K166" s="60"/>
    </row>
    <row r="167" spans="1:11" ht="12.75" customHeight="1">
      <c r="A167" s="330"/>
      <c r="B167" s="380"/>
      <c r="C167" s="314"/>
      <c r="D167" s="328"/>
      <c r="E167" s="328"/>
      <c r="F167" s="258">
        <v>2018</v>
      </c>
      <c r="G167" s="107">
        <f t="shared" si="23"/>
        <v>444.6</v>
      </c>
      <c r="H167" s="107"/>
      <c r="I167" s="206">
        <f>5!H39</f>
        <v>444.6</v>
      </c>
      <c r="J167" s="206">
        <f>5!I39</f>
        <v>0</v>
      </c>
      <c r="K167" s="60"/>
    </row>
    <row r="168" spans="1:11" ht="12.75" customHeight="1">
      <c r="A168" s="331"/>
      <c r="B168" s="380"/>
      <c r="C168" s="314"/>
      <c r="D168" s="328"/>
      <c r="E168" s="328"/>
      <c r="F168" s="258">
        <v>2019</v>
      </c>
      <c r="G168" s="107">
        <f t="shared" si="23"/>
        <v>462.1</v>
      </c>
      <c r="H168" s="107"/>
      <c r="I168" s="206">
        <f>5!H40</f>
        <v>462.1</v>
      </c>
      <c r="J168" s="206">
        <f>5!I40</f>
        <v>0</v>
      </c>
      <c r="K168" s="60"/>
    </row>
    <row r="169" spans="1:13" ht="12.75" customHeight="1">
      <c r="A169" s="370" t="s">
        <v>236</v>
      </c>
      <c r="B169" s="382" t="s">
        <v>102</v>
      </c>
      <c r="C169" s="313" t="s">
        <v>99</v>
      </c>
      <c r="D169" s="327">
        <v>42736</v>
      </c>
      <c r="E169" s="327">
        <v>43830</v>
      </c>
      <c r="F169" s="258">
        <v>2017</v>
      </c>
      <c r="G169" s="107">
        <f t="shared" si="23"/>
        <v>3263</v>
      </c>
      <c r="H169" s="107"/>
      <c r="I169" s="206">
        <f>5!H41</f>
        <v>3263</v>
      </c>
      <c r="J169" s="206">
        <f>5!I41</f>
        <v>0</v>
      </c>
      <c r="K169" s="60"/>
      <c r="L169" s="268"/>
      <c r="M169" s="5"/>
    </row>
    <row r="170" spans="1:11" ht="12.75" customHeight="1">
      <c r="A170" s="370"/>
      <c r="B170" s="383"/>
      <c r="C170" s="314"/>
      <c r="D170" s="328"/>
      <c r="E170" s="328"/>
      <c r="F170" s="258">
        <v>2018</v>
      </c>
      <c r="G170" s="107">
        <f t="shared" si="23"/>
        <v>0</v>
      </c>
      <c r="H170" s="107"/>
      <c r="I170" s="206">
        <f>5!H42</f>
        <v>0</v>
      </c>
      <c r="J170" s="206">
        <f>5!I42</f>
        <v>0</v>
      </c>
      <c r="K170" s="60"/>
    </row>
    <row r="171" spans="1:11" ht="12.75" customHeight="1">
      <c r="A171" s="371"/>
      <c r="B171" s="383"/>
      <c r="C171" s="315"/>
      <c r="D171" s="353"/>
      <c r="E171" s="353"/>
      <c r="F171" s="258">
        <v>2019</v>
      </c>
      <c r="G171" s="107">
        <f t="shared" si="23"/>
        <v>0</v>
      </c>
      <c r="H171" s="107"/>
      <c r="I171" s="206">
        <f>5!H43</f>
        <v>0</v>
      </c>
      <c r="J171" s="206">
        <f>5!I43</f>
        <v>0</v>
      </c>
      <c r="K171" s="60"/>
    </row>
    <row r="172" spans="1:11" ht="12.75" customHeight="1">
      <c r="A172" s="371" t="s">
        <v>235</v>
      </c>
      <c r="B172" s="299" t="s">
        <v>220</v>
      </c>
      <c r="C172" s="313" t="s">
        <v>101</v>
      </c>
      <c r="D172" s="327">
        <v>43101</v>
      </c>
      <c r="E172" s="327">
        <v>43830</v>
      </c>
      <c r="F172" s="258">
        <v>2017</v>
      </c>
      <c r="G172" s="107">
        <f aca="true" t="shared" si="24" ref="G172:G180">SUM(H172:J172)</f>
        <v>0</v>
      </c>
      <c r="H172" s="107"/>
      <c r="I172" s="206">
        <f>5!H44</f>
        <v>0</v>
      </c>
      <c r="J172" s="206">
        <f>5!I44</f>
        <v>0</v>
      </c>
      <c r="K172" s="60"/>
    </row>
    <row r="173" spans="1:11" ht="12.75" customHeight="1">
      <c r="A173" s="371"/>
      <c r="B173" s="300"/>
      <c r="C173" s="314"/>
      <c r="D173" s="328"/>
      <c r="E173" s="328"/>
      <c r="F173" s="258">
        <v>2018</v>
      </c>
      <c r="G173" s="107">
        <f t="shared" si="24"/>
        <v>1074.5</v>
      </c>
      <c r="H173" s="107"/>
      <c r="I173" s="206">
        <f>5!H45</f>
        <v>1074.5</v>
      </c>
      <c r="J173" s="206">
        <f>5!I45</f>
        <v>0</v>
      </c>
      <c r="K173" s="60"/>
    </row>
    <row r="174" spans="1:11" ht="12.75" customHeight="1">
      <c r="A174" s="371"/>
      <c r="B174" s="300"/>
      <c r="C174" s="314"/>
      <c r="D174" s="353"/>
      <c r="E174" s="353"/>
      <c r="F174" s="258">
        <v>2019</v>
      </c>
      <c r="G174" s="107">
        <f t="shared" si="24"/>
        <v>1116.9</v>
      </c>
      <c r="H174" s="107"/>
      <c r="I174" s="206">
        <f>5!H46</f>
        <v>1116.9</v>
      </c>
      <c r="J174" s="206">
        <f>5!I46</f>
        <v>0</v>
      </c>
      <c r="K174" s="60"/>
    </row>
    <row r="175" spans="1:11" ht="12.75" customHeight="1">
      <c r="A175" s="371" t="s">
        <v>237</v>
      </c>
      <c r="B175" s="299" t="s">
        <v>222</v>
      </c>
      <c r="C175" s="313" t="s">
        <v>101</v>
      </c>
      <c r="D175" s="327">
        <v>43101</v>
      </c>
      <c r="E175" s="327">
        <v>43830</v>
      </c>
      <c r="F175" s="258">
        <v>2017</v>
      </c>
      <c r="G175" s="107">
        <f t="shared" si="24"/>
        <v>0</v>
      </c>
      <c r="H175" s="107"/>
      <c r="I175" s="206">
        <f>5!H47</f>
        <v>0</v>
      </c>
      <c r="J175" s="206">
        <f>5!I47</f>
        <v>0</v>
      </c>
      <c r="K175" s="60"/>
    </row>
    <row r="176" spans="1:11" ht="12.75" customHeight="1">
      <c r="A176" s="371"/>
      <c r="B176" s="300"/>
      <c r="C176" s="314"/>
      <c r="D176" s="328"/>
      <c r="E176" s="328"/>
      <c r="F176" s="258">
        <v>2018</v>
      </c>
      <c r="G176" s="107">
        <f t="shared" si="24"/>
        <v>149.9</v>
      </c>
      <c r="H176" s="107"/>
      <c r="I176" s="206">
        <f>5!H48</f>
        <v>149.9</v>
      </c>
      <c r="J176" s="206">
        <f>5!I48</f>
        <v>0</v>
      </c>
      <c r="K176" s="60"/>
    </row>
    <row r="177" spans="1:11" ht="12.75" customHeight="1">
      <c r="A177" s="371"/>
      <c r="B177" s="300"/>
      <c r="C177" s="314"/>
      <c r="D177" s="353"/>
      <c r="E177" s="353"/>
      <c r="F177" s="258">
        <v>2019</v>
      </c>
      <c r="G177" s="107">
        <f t="shared" si="24"/>
        <v>155.8</v>
      </c>
      <c r="H177" s="107"/>
      <c r="I177" s="206">
        <f>5!H49</f>
        <v>155.8</v>
      </c>
      <c r="J177" s="206">
        <f>5!I49</f>
        <v>0</v>
      </c>
      <c r="K177" s="60"/>
    </row>
    <row r="178" spans="1:11" ht="12.75" customHeight="1">
      <c r="A178" s="371" t="s">
        <v>238</v>
      </c>
      <c r="B178" s="299" t="s">
        <v>223</v>
      </c>
      <c r="C178" s="313" t="s">
        <v>100</v>
      </c>
      <c r="D178" s="327">
        <v>43101</v>
      </c>
      <c r="E178" s="327">
        <v>43830</v>
      </c>
      <c r="F178" s="258">
        <v>2017</v>
      </c>
      <c r="G178" s="107">
        <f t="shared" si="24"/>
        <v>0</v>
      </c>
      <c r="H178" s="107"/>
      <c r="I178" s="206">
        <f>5!H50</f>
        <v>0</v>
      </c>
      <c r="J178" s="206">
        <f>5!I50</f>
        <v>0</v>
      </c>
      <c r="K178" s="60"/>
    </row>
    <row r="179" spans="1:11" ht="12.75" customHeight="1">
      <c r="A179" s="371"/>
      <c r="B179" s="300"/>
      <c r="C179" s="314"/>
      <c r="D179" s="328"/>
      <c r="E179" s="328"/>
      <c r="F179" s="258">
        <v>2018</v>
      </c>
      <c r="G179" s="107">
        <f t="shared" si="24"/>
        <v>197</v>
      </c>
      <c r="H179" s="107"/>
      <c r="I179" s="206">
        <f>5!H51</f>
        <v>197</v>
      </c>
      <c r="J179" s="206">
        <f>5!I51</f>
        <v>0</v>
      </c>
      <c r="K179" s="60"/>
    </row>
    <row r="180" spans="1:11" ht="12.75" customHeight="1">
      <c r="A180" s="371"/>
      <c r="B180" s="300"/>
      <c r="C180" s="315"/>
      <c r="D180" s="353"/>
      <c r="E180" s="353"/>
      <c r="F180" s="258">
        <v>2019</v>
      </c>
      <c r="G180" s="107">
        <f t="shared" si="24"/>
        <v>204.8</v>
      </c>
      <c r="H180" s="107"/>
      <c r="I180" s="206">
        <f>5!H52</f>
        <v>204.8</v>
      </c>
      <c r="J180" s="206">
        <f>5!I52</f>
        <v>0</v>
      </c>
      <c r="K180" s="60"/>
    </row>
    <row r="181" spans="1:11" ht="12.75" customHeight="1">
      <c r="A181" s="371"/>
      <c r="B181" s="384" t="s">
        <v>10</v>
      </c>
      <c r="C181" s="314"/>
      <c r="D181" s="328"/>
      <c r="E181" s="328"/>
      <c r="F181" s="258">
        <v>2017</v>
      </c>
      <c r="G181" s="107">
        <f t="shared" si="23"/>
        <v>61789.1</v>
      </c>
      <c r="H181" s="107"/>
      <c r="I181" s="107">
        <f aca="true" t="shared" si="25" ref="I181:J183">SUM(I148,I151,I154,I157,I160,I163,I166,I169,I172,I175,I178)</f>
        <v>61716.5</v>
      </c>
      <c r="J181" s="107">
        <f t="shared" si="25"/>
        <v>72.6</v>
      </c>
      <c r="K181" s="60"/>
    </row>
    <row r="182" spans="1:11" ht="12.75" customHeight="1">
      <c r="A182" s="371"/>
      <c r="B182" s="385"/>
      <c r="C182" s="314"/>
      <c r="D182" s="328"/>
      <c r="E182" s="328"/>
      <c r="F182" s="258">
        <v>2018</v>
      </c>
      <c r="G182" s="107">
        <f t="shared" si="23"/>
        <v>66301.59999999998</v>
      </c>
      <c r="H182" s="107"/>
      <c r="I182" s="107">
        <f t="shared" si="25"/>
        <v>66241.59999999998</v>
      </c>
      <c r="J182" s="107">
        <f t="shared" si="25"/>
        <v>60</v>
      </c>
      <c r="K182" s="60"/>
    </row>
    <row r="183" spans="1:11" ht="12.75" customHeight="1" thickBot="1">
      <c r="A183" s="371"/>
      <c r="B183" s="385"/>
      <c r="C183" s="314"/>
      <c r="D183" s="328"/>
      <c r="E183" s="328"/>
      <c r="F183" s="256">
        <v>2019</v>
      </c>
      <c r="G183" s="116">
        <f t="shared" si="23"/>
        <v>68916.90000000001</v>
      </c>
      <c r="H183" s="116"/>
      <c r="I183" s="107">
        <f t="shared" si="25"/>
        <v>68854.1</v>
      </c>
      <c r="J183" s="107">
        <f t="shared" si="25"/>
        <v>62.8</v>
      </c>
      <c r="K183" s="66"/>
    </row>
    <row r="184" spans="1:12" ht="12.75" customHeight="1" thickBot="1">
      <c r="A184" s="371"/>
      <c r="B184" s="375"/>
      <c r="C184" s="315"/>
      <c r="D184" s="353"/>
      <c r="E184" s="334"/>
      <c r="F184" s="130" t="s">
        <v>11</v>
      </c>
      <c r="G184" s="242">
        <f>SUM(H184:K184)</f>
        <v>197007.59999999998</v>
      </c>
      <c r="H184" s="225"/>
      <c r="I184" s="243">
        <f>SUM(I181:I183)</f>
        <v>196812.19999999998</v>
      </c>
      <c r="J184" s="225">
        <f>SUM(J181:J183)</f>
        <v>195.39999999999998</v>
      </c>
      <c r="K184" s="131"/>
      <c r="L184" s="268"/>
    </row>
    <row r="185" spans="1:11" ht="15" customHeight="1">
      <c r="A185" s="372" t="s">
        <v>148</v>
      </c>
      <c r="B185" s="373"/>
      <c r="C185" s="373"/>
      <c r="D185" s="373"/>
      <c r="E185" s="373"/>
      <c r="F185" s="374"/>
      <c r="G185" s="374"/>
      <c r="H185" s="374"/>
      <c r="I185" s="374"/>
      <c r="J185" s="375"/>
      <c r="K185" s="68"/>
    </row>
    <row r="186" spans="1:11" ht="12.75" customHeight="1">
      <c r="A186" s="332" t="s">
        <v>94</v>
      </c>
      <c r="B186" s="299" t="s">
        <v>87</v>
      </c>
      <c r="C186" s="313" t="s">
        <v>83</v>
      </c>
      <c r="D186" s="327">
        <v>42736</v>
      </c>
      <c r="E186" s="327">
        <v>43830</v>
      </c>
      <c r="F186" s="258">
        <v>2017</v>
      </c>
      <c r="G186" s="107">
        <f aca="true" t="shared" si="26" ref="G186:G192">SUM(H186:K186)</f>
        <v>17008.2</v>
      </c>
      <c r="H186" s="107"/>
      <c r="I186" s="206">
        <f>5!H58</f>
        <v>17008.2</v>
      </c>
      <c r="J186" s="107"/>
      <c r="K186" s="59"/>
    </row>
    <row r="187" spans="1:11" ht="12.75" customHeight="1">
      <c r="A187" s="333"/>
      <c r="B187" s="300"/>
      <c r="C187" s="314"/>
      <c r="D187" s="328"/>
      <c r="E187" s="328"/>
      <c r="F187" s="258">
        <v>2018</v>
      </c>
      <c r="G187" s="107">
        <f t="shared" si="26"/>
        <v>16391.4</v>
      </c>
      <c r="H187" s="107"/>
      <c r="I187" s="206">
        <f>5!H59</f>
        <v>16391.4</v>
      </c>
      <c r="J187" s="107"/>
      <c r="K187" s="59"/>
    </row>
    <row r="188" spans="1:11" ht="12.75" customHeight="1">
      <c r="A188" s="331"/>
      <c r="B188" s="300"/>
      <c r="C188" s="314"/>
      <c r="D188" s="328"/>
      <c r="E188" s="328"/>
      <c r="F188" s="258">
        <v>2019</v>
      </c>
      <c r="G188" s="107">
        <f t="shared" si="26"/>
        <v>16391.4</v>
      </c>
      <c r="H188" s="107"/>
      <c r="I188" s="206">
        <f>5!H60</f>
        <v>16391.4</v>
      </c>
      <c r="J188" s="107"/>
      <c r="K188" s="59"/>
    </row>
    <row r="189" spans="1:11" s="24" customFormat="1" ht="11.25">
      <c r="A189" s="376"/>
      <c r="B189" s="377" t="s">
        <v>16</v>
      </c>
      <c r="C189" s="347"/>
      <c r="D189" s="347"/>
      <c r="E189" s="347"/>
      <c r="F189" s="258">
        <v>2017</v>
      </c>
      <c r="G189" s="114">
        <f t="shared" si="26"/>
        <v>17008.2</v>
      </c>
      <c r="H189" s="114"/>
      <c r="I189" s="114">
        <f aca="true" t="shared" si="27" ref="I189:J191">I186</f>
        <v>17008.2</v>
      </c>
      <c r="J189" s="114">
        <f t="shared" si="27"/>
        <v>0</v>
      </c>
      <c r="K189" s="258"/>
    </row>
    <row r="190" spans="1:11" s="24" customFormat="1" ht="11.25">
      <c r="A190" s="376"/>
      <c r="B190" s="377"/>
      <c r="C190" s="348"/>
      <c r="D190" s="348"/>
      <c r="E190" s="348"/>
      <c r="F190" s="258">
        <v>2018</v>
      </c>
      <c r="G190" s="114">
        <f t="shared" si="26"/>
        <v>16391.4</v>
      </c>
      <c r="H190" s="114"/>
      <c r="I190" s="114">
        <f t="shared" si="27"/>
        <v>16391.4</v>
      </c>
      <c r="J190" s="114">
        <f t="shared" si="27"/>
        <v>0</v>
      </c>
      <c r="K190" s="258"/>
    </row>
    <row r="191" spans="1:11" s="24" customFormat="1" ht="12" thickBot="1">
      <c r="A191" s="376"/>
      <c r="B191" s="377"/>
      <c r="C191" s="348"/>
      <c r="D191" s="348"/>
      <c r="E191" s="348"/>
      <c r="F191" s="256">
        <v>2019</v>
      </c>
      <c r="G191" s="119">
        <f t="shared" si="26"/>
        <v>16391.4</v>
      </c>
      <c r="H191" s="119"/>
      <c r="I191" s="119">
        <f t="shared" si="27"/>
        <v>16391.4</v>
      </c>
      <c r="J191" s="119">
        <f t="shared" si="27"/>
        <v>0</v>
      </c>
      <c r="K191" s="256"/>
    </row>
    <row r="192" spans="1:11" s="24" customFormat="1" ht="12" thickBot="1">
      <c r="A192" s="376"/>
      <c r="B192" s="377"/>
      <c r="C192" s="349"/>
      <c r="D192" s="349"/>
      <c r="E192" s="378"/>
      <c r="F192" s="118" t="s">
        <v>11</v>
      </c>
      <c r="G192" s="120">
        <f t="shared" si="26"/>
        <v>49791.00000000001</v>
      </c>
      <c r="H192" s="120"/>
      <c r="I192" s="120">
        <f>SUM(I189:I191)</f>
        <v>49791.00000000001</v>
      </c>
      <c r="J192" s="120">
        <f>SUM(J189:J191)</f>
        <v>0</v>
      </c>
      <c r="K192" s="124"/>
    </row>
  </sheetData>
  <sheetProtection/>
  <mergeCells count="275">
    <mergeCell ref="B175:B177"/>
    <mergeCell ref="C175:C177"/>
    <mergeCell ref="B136:B138"/>
    <mergeCell ref="A148:A150"/>
    <mergeCell ref="C178:C180"/>
    <mergeCell ref="D178:D180"/>
    <mergeCell ref="C154:C156"/>
    <mergeCell ref="D154:D156"/>
    <mergeCell ref="A139:A142"/>
    <mergeCell ref="B139:B142"/>
    <mergeCell ref="E178:E180"/>
    <mergeCell ref="A172:A174"/>
    <mergeCell ref="A175:A177"/>
    <mergeCell ref="A178:A180"/>
    <mergeCell ref="D172:D174"/>
    <mergeCell ref="E172:E174"/>
    <mergeCell ref="D175:D177"/>
    <mergeCell ref="E175:E177"/>
    <mergeCell ref="C172:C174"/>
    <mergeCell ref="B178:B180"/>
    <mergeCell ref="A154:A156"/>
    <mergeCell ref="B154:B156"/>
    <mergeCell ref="E25:E28"/>
    <mergeCell ref="A29:K29"/>
    <mergeCell ref="E39:E42"/>
    <mergeCell ref="D151:D153"/>
    <mergeCell ref="E151:E153"/>
    <mergeCell ref="C136:C138"/>
    <mergeCell ref="A147:K147"/>
    <mergeCell ref="E33:E35"/>
    <mergeCell ref="A151:A153"/>
    <mergeCell ref="B151:B153"/>
    <mergeCell ref="C151:C153"/>
    <mergeCell ref="D148:D150"/>
    <mergeCell ref="E148:E150"/>
    <mergeCell ref="B148:B150"/>
    <mergeCell ref="C148:C150"/>
    <mergeCell ref="G10:K10"/>
    <mergeCell ref="C6:F6"/>
    <mergeCell ref="B7:I7"/>
    <mergeCell ref="B8:I8"/>
    <mergeCell ref="B144:B146"/>
    <mergeCell ref="A13:A16"/>
    <mergeCell ref="E13:E16"/>
    <mergeCell ref="A10:A11"/>
    <mergeCell ref="B10:B11"/>
    <mergeCell ref="B18:B20"/>
    <mergeCell ref="C10:C11"/>
    <mergeCell ref="D10:E10"/>
    <mergeCell ref="F10:F11"/>
    <mergeCell ref="C13:C16"/>
    <mergeCell ref="B13:B16"/>
    <mergeCell ref="A22:A24"/>
    <mergeCell ref="B22:B24"/>
    <mergeCell ref="C22:C24"/>
    <mergeCell ref="D22:D24"/>
    <mergeCell ref="E22:E24"/>
    <mergeCell ref="A17:A20"/>
    <mergeCell ref="A21:K21"/>
    <mergeCell ref="E17:E20"/>
    <mergeCell ref="D17:D20"/>
    <mergeCell ref="C17:C20"/>
    <mergeCell ref="D13:D16"/>
    <mergeCell ref="C25:C28"/>
    <mergeCell ref="D25:D28"/>
    <mergeCell ref="A30:A32"/>
    <mergeCell ref="B30:B32"/>
    <mergeCell ref="C30:C32"/>
    <mergeCell ref="D30:D32"/>
    <mergeCell ref="A25:A28"/>
    <mergeCell ref="B25:B28"/>
    <mergeCell ref="E30:E32"/>
    <mergeCell ref="A33:A35"/>
    <mergeCell ref="B33:B35"/>
    <mergeCell ref="C33:C35"/>
    <mergeCell ref="D33:D35"/>
    <mergeCell ref="E44:E46"/>
    <mergeCell ref="A36:A38"/>
    <mergeCell ref="B36:B38"/>
    <mergeCell ref="C36:C38"/>
    <mergeCell ref="D36:D38"/>
    <mergeCell ref="E36:E38"/>
    <mergeCell ref="A39:A42"/>
    <mergeCell ref="A43:K43"/>
    <mergeCell ref="A44:A46"/>
    <mergeCell ref="B44:B46"/>
    <mergeCell ref="C44:C46"/>
    <mergeCell ref="D44:D46"/>
    <mergeCell ref="C39:C42"/>
    <mergeCell ref="D39:D42"/>
    <mergeCell ref="B39:B42"/>
    <mergeCell ref="E115:E118"/>
    <mergeCell ref="A66:K66"/>
    <mergeCell ref="A67:A69"/>
    <mergeCell ref="B67:B69"/>
    <mergeCell ref="C67:C69"/>
    <mergeCell ref="A123:K123"/>
    <mergeCell ref="A119:A122"/>
    <mergeCell ref="E119:E122"/>
    <mergeCell ref="E67:E69"/>
    <mergeCell ref="E79:E81"/>
    <mergeCell ref="E50:E53"/>
    <mergeCell ref="E47:E49"/>
    <mergeCell ref="A47:A49"/>
    <mergeCell ref="B47:B49"/>
    <mergeCell ref="C47:C49"/>
    <mergeCell ref="D47:D49"/>
    <mergeCell ref="B50:B53"/>
    <mergeCell ref="C50:C53"/>
    <mergeCell ref="D50:D53"/>
    <mergeCell ref="A58:K58"/>
    <mergeCell ref="A62:A65"/>
    <mergeCell ref="B62:B65"/>
    <mergeCell ref="C62:C65"/>
    <mergeCell ref="D62:D65"/>
    <mergeCell ref="E62:E65"/>
    <mergeCell ref="A59:A61"/>
    <mergeCell ref="B59:B61"/>
    <mergeCell ref="C59:C61"/>
    <mergeCell ref="D59:D61"/>
    <mergeCell ref="A70:A72"/>
    <mergeCell ref="B70:B72"/>
    <mergeCell ref="C112:C114"/>
    <mergeCell ref="C82:C85"/>
    <mergeCell ref="D82:D85"/>
    <mergeCell ref="D90:D92"/>
    <mergeCell ref="A115:A118"/>
    <mergeCell ref="B115:B118"/>
    <mergeCell ref="C115:C118"/>
    <mergeCell ref="D115:D118"/>
    <mergeCell ref="D112:D114"/>
    <mergeCell ref="B109:B111"/>
    <mergeCell ref="C109:C111"/>
    <mergeCell ref="D109:D111"/>
    <mergeCell ref="B106:B108"/>
    <mergeCell ref="C106:C108"/>
    <mergeCell ref="E59:E61"/>
    <mergeCell ref="C73:C75"/>
    <mergeCell ref="D73:D75"/>
    <mergeCell ref="E73:E75"/>
    <mergeCell ref="E76:E78"/>
    <mergeCell ref="A79:A81"/>
    <mergeCell ref="B79:B81"/>
    <mergeCell ref="C79:C81"/>
    <mergeCell ref="D79:D81"/>
    <mergeCell ref="B73:B75"/>
    <mergeCell ref="C70:C72"/>
    <mergeCell ref="D70:D72"/>
    <mergeCell ref="A73:A75"/>
    <mergeCell ref="A76:A78"/>
    <mergeCell ref="B76:B78"/>
    <mergeCell ref="A87:A92"/>
    <mergeCell ref="B87:B92"/>
    <mergeCell ref="C87:C89"/>
    <mergeCell ref="K102:K104"/>
    <mergeCell ref="A101:K101"/>
    <mergeCell ref="E102:E105"/>
    <mergeCell ref="D87:D89"/>
    <mergeCell ref="E87:E89"/>
    <mergeCell ref="C90:C92"/>
    <mergeCell ref="A124:A126"/>
    <mergeCell ref="B124:B126"/>
    <mergeCell ref="C124:C126"/>
    <mergeCell ref="D124:D126"/>
    <mergeCell ref="E124:E126"/>
    <mergeCell ref="D106:D108"/>
    <mergeCell ref="E106:E108"/>
    <mergeCell ref="E109:E111"/>
    <mergeCell ref="E112:E114"/>
    <mergeCell ref="A106:A108"/>
    <mergeCell ref="C139:C142"/>
    <mergeCell ref="D139:D142"/>
    <mergeCell ref="E139:E142"/>
    <mergeCell ref="B160:B162"/>
    <mergeCell ref="D160:D162"/>
    <mergeCell ref="E160:E162"/>
    <mergeCell ref="E154:E156"/>
    <mergeCell ref="A143:A146"/>
    <mergeCell ref="E157:E159"/>
    <mergeCell ref="B169:B171"/>
    <mergeCell ref="B181:B184"/>
    <mergeCell ref="C160:C162"/>
    <mergeCell ref="C163:C165"/>
    <mergeCell ref="C166:C168"/>
    <mergeCell ref="C169:C171"/>
    <mergeCell ref="C181:C184"/>
    <mergeCell ref="B172:B174"/>
    <mergeCell ref="E163:E165"/>
    <mergeCell ref="D166:D168"/>
    <mergeCell ref="E166:E168"/>
    <mergeCell ref="A160:A162"/>
    <mergeCell ref="A163:A165"/>
    <mergeCell ref="A166:A168"/>
    <mergeCell ref="B163:B165"/>
    <mergeCell ref="B166:B168"/>
    <mergeCell ref="A169:A171"/>
    <mergeCell ref="D169:D171"/>
    <mergeCell ref="E169:E171"/>
    <mergeCell ref="A185:J185"/>
    <mergeCell ref="A189:A192"/>
    <mergeCell ref="B189:B192"/>
    <mergeCell ref="C189:C192"/>
    <mergeCell ref="D189:D192"/>
    <mergeCell ref="E189:E192"/>
    <mergeCell ref="A181:A184"/>
    <mergeCell ref="D181:D184"/>
    <mergeCell ref="B120:B122"/>
    <mergeCell ref="C119:C122"/>
    <mergeCell ref="D119:D122"/>
    <mergeCell ref="E97:E100"/>
    <mergeCell ref="E127:E129"/>
    <mergeCell ref="C143:C146"/>
    <mergeCell ref="D143:D146"/>
    <mergeCell ref="E143:E146"/>
    <mergeCell ref="D163:D165"/>
    <mergeCell ref="B55:B57"/>
    <mergeCell ref="A93:A96"/>
    <mergeCell ref="B93:B96"/>
    <mergeCell ref="D93:D96"/>
    <mergeCell ref="E93:E96"/>
    <mergeCell ref="A86:K86"/>
    <mergeCell ref="C93:C96"/>
    <mergeCell ref="E70:E72"/>
    <mergeCell ref="A82:A85"/>
    <mergeCell ref="B82:B85"/>
    <mergeCell ref="A136:A138"/>
    <mergeCell ref="E136:E138"/>
    <mergeCell ref="D136:D138"/>
    <mergeCell ref="A54:A57"/>
    <mergeCell ref="A50:A53"/>
    <mergeCell ref="B98:B100"/>
    <mergeCell ref="A97:A100"/>
    <mergeCell ref="A127:A129"/>
    <mergeCell ref="B127:B129"/>
    <mergeCell ref="C127:C129"/>
    <mergeCell ref="D127:D129"/>
    <mergeCell ref="D97:D100"/>
    <mergeCell ref="C97:C100"/>
    <mergeCell ref="A102:A105"/>
    <mergeCell ref="C102:C105"/>
    <mergeCell ref="D102:D105"/>
    <mergeCell ref="A112:A114"/>
    <mergeCell ref="B102:B105"/>
    <mergeCell ref="B112:B114"/>
    <mergeCell ref="A109:A111"/>
    <mergeCell ref="A130:A132"/>
    <mergeCell ref="B130:B132"/>
    <mergeCell ref="C130:C132"/>
    <mergeCell ref="D130:D132"/>
    <mergeCell ref="E130:E132"/>
    <mergeCell ref="A133:A135"/>
    <mergeCell ref="B133:B135"/>
    <mergeCell ref="C133:C135"/>
    <mergeCell ref="D133:D135"/>
    <mergeCell ref="E133:E135"/>
    <mergeCell ref="E186:E188"/>
    <mergeCell ref="A157:A159"/>
    <mergeCell ref="B157:B159"/>
    <mergeCell ref="C157:C159"/>
    <mergeCell ref="D157:D159"/>
    <mergeCell ref="A186:A188"/>
    <mergeCell ref="B186:B188"/>
    <mergeCell ref="C186:C188"/>
    <mergeCell ref="D186:D188"/>
    <mergeCell ref="E181:E184"/>
    <mergeCell ref="E90:E92"/>
    <mergeCell ref="I3:K3"/>
    <mergeCell ref="I4:K4"/>
    <mergeCell ref="E54:E57"/>
    <mergeCell ref="D54:D57"/>
    <mergeCell ref="C54:C57"/>
    <mergeCell ref="E82:E85"/>
    <mergeCell ref="D67:D69"/>
    <mergeCell ref="C76:C78"/>
    <mergeCell ref="D76:D78"/>
  </mergeCells>
  <printOptions/>
  <pageMargins left="0.31496062992125984" right="0" top="0.35433070866141736" bottom="0.15748031496062992" header="0.31496062992125984" footer="0.31496062992125984"/>
  <pageSetup fitToHeight="0" fitToWidth="1" horizontalDpi="600" verticalDpi="600" orientation="landscape" paperSize="9" scale="98" r:id="rId1"/>
  <rowBreaks count="2" manualBreakCount="2">
    <brk id="118" max="10" man="1"/>
    <brk id="15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9"/>
  <sheetViews>
    <sheetView view="pageBreakPreview" zoomScaleSheetLayoutView="100" zoomScalePageLayoutView="0" workbookViewId="0" topLeftCell="A1">
      <selection activeCell="H5" sqref="H5:J5"/>
    </sheetView>
  </sheetViews>
  <sheetFormatPr defaultColWidth="9.140625" defaultRowHeight="15"/>
  <cols>
    <col min="1" max="1" width="6.421875" style="4" customWidth="1"/>
    <col min="2" max="2" width="38.57421875" style="4" customWidth="1"/>
    <col min="3" max="3" width="13.28125" style="4" customWidth="1"/>
    <col min="4" max="4" width="15.140625" style="4" customWidth="1"/>
    <col min="5" max="7" width="9.140625" style="4" customWidth="1"/>
    <col min="8" max="8" width="14.28125" style="4" customWidth="1"/>
    <col min="9" max="10" width="9.140625" style="4" customWidth="1"/>
    <col min="11" max="11" width="8.28125" style="4" customWidth="1"/>
    <col min="12" max="12" width="9.140625" style="24" customWidth="1"/>
    <col min="13" max="16384" width="9.140625" style="4" customWidth="1"/>
  </cols>
  <sheetData>
    <row r="1" spans="8:11" ht="11.25">
      <c r="H1" s="272" t="s">
        <v>224</v>
      </c>
      <c r="I1" s="273"/>
      <c r="J1" s="273"/>
      <c r="K1" s="24"/>
    </row>
    <row r="2" spans="8:11" ht="11.25">
      <c r="H2" s="272" t="s">
        <v>227</v>
      </c>
      <c r="I2" s="273"/>
      <c r="J2" s="273"/>
      <c r="K2" s="24"/>
    </row>
    <row r="3" spans="8:10" ht="42" customHeight="1">
      <c r="H3" s="433" t="s">
        <v>228</v>
      </c>
      <c r="I3" s="433"/>
      <c r="J3" s="433"/>
    </row>
    <row r="4" spans="8:11" ht="61.5" customHeight="1">
      <c r="H4" s="434" t="s">
        <v>229</v>
      </c>
      <c r="I4" s="434"/>
      <c r="J4" s="434"/>
      <c r="K4" s="24"/>
    </row>
    <row r="5" spans="8:11" ht="25.5" customHeight="1">
      <c r="H5" s="434" t="s">
        <v>240</v>
      </c>
      <c r="I5" s="434"/>
      <c r="J5" s="434"/>
      <c r="K5" s="24"/>
    </row>
    <row r="7" spans="1:10" ht="12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435"/>
    </row>
    <row r="8" spans="1:10" ht="15" customHeight="1">
      <c r="A8" s="435" t="s">
        <v>138</v>
      </c>
      <c r="B8" s="435"/>
      <c r="C8" s="435"/>
      <c r="D8" s="435"/>
      <c r="E8" s="435"/>
      <c r="F8" s="435"/>
      <c r="G8" s="435"/>
      <c r="H8" s="435"/>
      <c r="I8" s="435"/>
      <c r="J8" s="435"/>
    </row>
    <row r="9" spans="1:10" ht="15" customHeight="1">
      <c r="A9" s="418" t="s">
        <v>113</v>
      </c>
      <c r="B9" s="418"/>
      <c r="C9" s="418"/>
      <c r="D9" s="418"/>
      <c r="E9" s="418"/>
      <c r="F9" s="418"/>
      <c r="G9" s="418"/>
      <c r="H9" s="418"/>
      <c r="I9" s="418"/>
      <c r="J9" s="418"/>
    </row>
    <row r="10" spans="1:10" ht="29.25" customHeight="1">
      <c r="A10" s="440" t="s">
        <v>141</v>
      </c>
      <c r="B10" s="440"/>
      <c r="C10" s="440"/>
      <c r="D10" s="440"/>
      <c r="E10" s="440"/>
      <c r="F10" s="440"/>
      <c r="G10" s="440"/>
      <c r="H10" s="440"/>
      <c r="I10" s="440"/>
      <c r="J10" s="440"/>
    </row>
    <row r="11" ht="11.25">
      <c r="A11" s="6"/>
    </row>
    <row r="12" spans="1:10" ht="11.25" customHeight="1">
      <c r="A12" s="347" t="s">
        <v>20</v>
      </c>
      <c r="B12" s="376" t="s">
        <v>137</v>
      </c>
      <c r="C12" s="347" t="s">
        <v>123</v>
      </c>
      <c r="D12" s="347" t="s">
        <v>140</v>
      </c>
      <c r="E12" s="347" t="s">
        <v>139</v>
      </c>
      <c r="F12" s="376" t="s">
        <v>120</v>
      </c>
      <c r="G12" s="376"/>
      <c r="H12" s="376"/>
      <c r="I12" s="376"/>
      <c r="J12" s="376"/>
    </row>
    <row r="13" spans="1:12" ht="56.25" customHeight="1">
      <c r="A13" s="349"/>
      <c r="B13" s="376"/>
      <c r="C13" s="349"/>
      <c r="D13" s="349"/>
      <c r="E13" s="349"/>
      <c r="F13" s="264" t="s">
        <v>11</v>
      </c>
      <c r="G13" s="264" t="s">
        <v>21</v>
      </c>
      <c r="H13" s="264" t="s">
        <v>5</v>
      </c>
      <c r="I13" s="264" t="s">
        <v>121</v>
      </c>
      <c r="J13" s="264" t="s">
        <v>122</v>
      </c>
      <c r="L13" s="28"/>
    </row>
    <row r="14" spans="1:10" ht="11.25">
      <c r="A14" s="266">
        <v>1</v>
      </c>
      <c r="B14" s="264">
        <v>2</v>
      </c>
      <c r="C14" s="266">
        <v>3</v>
      </c>
      <c r="D14" s="264">
        <v>4</v>
      </c>
      <c r="E14" s="264">
        <v>5</v>
      </c>
      <c r="F14" s="264">
        <v>6</v>
      </c>
      <c r="G14" s="264">
        <v>7</v>
      </c>
      <c r="H14" s="264">
        <v>8</v>
      </c>
      <c r="I14" s="264">
        <v>9</v>
      </c>
      <c r="J14" s="264">
        <v>10</v>
      </c>
    </row>
    <row r="15" spans="1:10" ht="11.25" customHeight="1">
      <c r="A15" s="347"/>
      <c r="B15" s="447" t="s">
        <v>114</v>
      </c>
      <c r="C15" s="313" t="s">
        <v>9</v>
      </c>
      <c r="D15" s="313"/>
      <c r="E15" s="45">
        <v>2017</v>
      </c>
      <c r="F15" s="106">
        <f>SUM(F23,F37,F48)</f>
        <v>350</v>
      </c>
      <c r="G15" s="90"/>
      <c r="H15" s="90">
        <f aca="true" t="shared" si="0" ref="H15:I18">SUM(H23,H37,H48)</f>
        <v>0</v>
      </c>
      <c r="I15" s="106">
        <f t="shared" si="0"/>
        <v>350</v>
      </c>
      <c r="J15" s="264"/>
    </row>
    <row r="16" spans="1:10" ht="11.25">
      <c r="A16" s="348"/>
      <c r="B16" s="448"/>
      <c r="C16" s="314"/>
      <c r="D16" s="314"/>
      <c r="E16" s="45">
        <v>2018</v>
      </c>
      <c r="F16" s="106">
        <f>SUM(F24,F38,F49)</f>
        <v>406.90000000000003</v>
      </c>
      <c r="G16" s="90"/>
      <c r="H16" s="90">
        <f t="shared" si="0"/>
        <v>0</v>
      </c>
      <c r="I16" s="106">
        <f t="shared" si="0"/>
        <v>406.90000000000003</v>
      </c>
      <c r="J16" s="264"/>
    </row>
    <row r="17" spans="1:10" ht="12" thickBot="1">
      <c r="A17" s="348"/>
      <c r="B17" s="448"/>
      <c r="C17" s="314"/>
      <c r="D17" s="314"/>
      <c r="E17" s="84">
        <v>2019</v>
      </c>
      <c r="F17" s="164">
        <f>SUM(F25,F39,F50)</f>
        <v>393.9</v>
      </c>
      <c r="G17" s="132"/>
      <c r="H17" s="132">
        <f t="shared" si="0"/>
        <v>0</v>
      </c>
      <c r="I17" s="164">
        <f t="shared" si="0"/>
        <v>393.9</v>
      </c>
      <c r="J17" s="265"/>
    </row>
    <row r="18" spans="1:10" ht="12.75" thickBot="1">
      <c r="A18" s="349"/>
      <c r="B18" s="449"/>
      <c r="C18" s="315"/>
      <c r="D18" s="436"/>
      <c r="E18" s="133" t="s">
        <v>19</v>
      </c>
      <c r="F18" s="263">
        <f>SUM(F26,F40,F51)</f>
        <v>1150.8000000000002</v>
      </c>
      <c r="G18" s="134"/>
      <c r="H18" s="134">
        <f t="shared" si="0"/>
        <v>0</v>
      </c>
      <c r="I18" s="263">
        <f t="shared" si="0"/>
        <v>1150.8000000000002</v>
      </c>
      <c r="J18" s="124"/>
    </row>
    <row r="19" spans="1:10" ht="16.5" customHeight="1">
      <c r="A19" s="451" t="s">
        <v>7</v>
      </c>
      <c r="B19" s="452"/>
      <c r="C19" s="452"/>
      <c r="D19" s="452"/>
      <c r="E19" s="452"/>
      <c r="F19" s="452"/>
      <c r="G19" s="452"/>
      <c r="H19" s="452"/>
      <c r="I19" s="452"/>
      <c r="J19" s="453"/>
    </row>
    <row r="20" spans="1:12" s="37" customFormat="1" ht="21.75" customHeight="1">
      <c r="A20" s="444" t="s">
        <v>8</v>
      </c>
      <c r="B20" s="299" t="s">
        <v>103</v>
      </c>
      <c r="C20" s="369" t="s">
        <v>9</v>
      </c>
      <c r="D20" s="437" t="s">
        <v>198</v>
      </c>
      <c r="E20" s="39">
        <v>2017</v>
      </c>
      <c r="F20" s="91">
        <f>SUM(G20:J20)</f>
        <v>30</v>
      </c>
      <c r="G20" s="92"/>
      <c r="H20" s="92"/>
      <c r="I20" s="91">
        <v>30</v>
      </c>
      <c r="J20" s="41"/>
      <c r="L20" s="87"/>
    </row>
    <row r="21" spans="1:12" s="37" customFormat="1" ht="21.75" customHeight="1">
      <c r="A21" s="444"/>
      <c r="B21" s="300"/>
      <c r="C21" s="369"/>
      <c r="D21" s="438"/>
      <c r="E21" s="39">
        <v>2018</v>
      </c>
      <c r="F21" s="91">
        <f>SUM(G21:J21)</f>
        <v>50</v>
      </c>
      <c r="G21" s="92"/>
      <c r="H21" s="92"/>
      <c r="I21" s="91">
        <v>50</v>
      </c>
      <c r="J21" s="41"/>
      <c r="L21" s="87"/>
    </row>
    <row r="22" spans="1:12" s="37" customFormat="1" ht="21.75" customHeight="1">
      <c r="A22" s="444"/>
      <c r="B22" s="301"/>
      <c r="C22" s="369"/>
      <c r="D22" s="439"/>
      <c r="E22" s="39">
        <v>2019</v>
      </c>
      <c r="F22" s="91">
        <f>SUM(G22:J22)</f>
        <v>48.4</v>
      </c>
      <c r="G22" s="92"/>
      <c r="H22" s="92"/>
      <c r="I22" s="91">
        <v>48.4</v>
      </c>
      <c r="J22" s="41"/>
      <c r="L22" s="87"/>
    </row>
    <row r="23" spans="1:12" s="37" customFormat="1" ht="11.25">
      <c r="A23" s="313"/>
      <c r="B23" s="441" t="s">
        <v>10</v>
      </c>
      <c r="C23" s="313"/>
      <c r="D23" s="313"/>
      <c r="E23" s="39">
        <v>2017</v>
      </c>
      <c r="F23" s="91">
        <f>SUM(G23:I23)</f>
        <v>30</v>
      </c>
      <c r="G23" s="91">
        <f aca="true" t="shared" si="1" ref="G23:I25">G20</f>
        <v>0</v>
      </c>
      <c r="H23" s="91">
        <f t="shared" si="1"/>
        <v>0</v>
      </c>
      <c r="I23" s="91">
        <f t="shared" si="1"/>
        <v>30</v>
      </c>
      <c r="J23" s="41"/>
      <c r="L23" s="87"/>
    </row>
    <row r="24" spans="1:12" s="37" customFormat="1" ht="11.25">
      <c r="A24" s="314"/>
      <c r="B24" s="442"/>
      <c r="C24" s="314"/>
      <c r="D24" s="314"/>
      <c r="E24" s="39">
        <v>2018</v>
      </c>
      <c r="F24" s="91">
        <f>SUM(G24:I24)</f>
        <v>50</v>
      </c>
      <c r="G24" s="91">
        <f t="shared" si="1"/>
        <v>0</v>
      </c>
      <c r="H24" s="91">
        <f t="shared" si="1"/>
        <v>0</v>
      </c>
      <c r="I24" s="91">
        <f t="shared" si="1"/>
        <v>50</v>
      </c>
      <c r="J24" s="41"/>
      <c r="L24" s="87"/>
    </row>
    <row r="25" spans="1:12" s="37" customFormat="1" ht="12" thickBot="1">
      <c r="A25" s="314"/>
      <c r="B25" s="442"/>
      <c r="C25" s="314"/>
      <c r="D25" s="314"/>
      <c r="E25" s="38">
        <v>2019</v>
      </c>
      <c r="F25" s="93">
        <f>SUM(G25:I25)</f>
        <v>48.4</v>
      </c>
      <c r="G25" s="93">
        <f t="shared" si="1"/>
        <v>0</v>
      </c>
      <c r="H25" s="93">
        <f t="shared" si="1"/>
        <v>0</v>
      </c>
      <c r="I25" s="93">
        <f t="shared" si="1"/>
        <v>48.4</v>
      </c>
      <c r="J25" s="135"/>
      <c r="L25" s="87"/>
    </row>
    <row r="26" spans="1:12" s="37" customFormat="1" ht="12" thickBot="1">
      <c r="A26" s="315"/>
      <c r="B26" s="443"/>
      <c r="C26" s="315"/>
      <c r="D26" s="436"/>
      <c r="E26" s="133" t="s">
        <v>11</v>
      </c>
      <c r="F26" s="136">
        <f>SUM(F23:F25)</f>
        <v>128.4</v>
      </c>
      <c r="G26" s="136">
        <f>SUM(G23:G25)</f>
        <v>0</v>
      </c>
      <c r="H26" s="136">
        <f>SUM(H23:H25)</f>
        <v>0</v>
      </c>
      <c r="I26" s="136">
        <f>SUM(I23:I25)</f>
        <v>128.4</v>
      </c>
      <c r="J26" s="137"/>
      <c r="L26" s="87"/>
    </row>
    <row r="27" spans="1:12" s="37" customFormat="1" ht="15" customHeight="1">
      <c r="A27" s="427" t="s">
        <v>12</v>
      </c>
      <c r="B27" s="428"/>
      <c r="C27" s="428"/>
      <c r="D27" s="428"/>
      <c r="E27" s="428"/>
      <c r="F27" s="428"/>
      <c r="G27" s="428"/>
      <c r="H27" s="428"/>
      <c r="I27" s="428"/>
      <c r="J27" s="429"/>
      <c r="L27" s="87"/>
    </row>
    <row r="28" spans="1:12" s="37" customFormat="1" ht="11.25" customHeight="1">
      <c r="A28" s="444" t="s">
        <v>24</v>
      </c>
      <c r="B28" s="445" t="s">
        <v>13</v>
      </c>
      <c r="C28" s="446" t="s">
        <v>9</v>
      </c>
      <c r="D28" s="437" t="s">
        <v>199</v>
      </c>
      <c r="E28" s="39">
        <v>2017</v>
      </c>
      <c r="F28" s="91">
        <f aca="true" t="shared" si="2" ref="F28:F36">SUM(G28:J28)</f>
        <v>20</v>
      </c>
      <c r="G28" s="92"/>
      <c r="H28" s="92"/>
      <c r="I28" s="91">
        <v>20</v>
      </c>
      <c r="J28" s="44"/>
      <c r="L28" s="87"/>
    </row>
    <row r="29" spans="1:12" s="37" customFormat="1" ht="11.25">
      <c r="A29" s="444"/>
      <c r="B29" s="445"/>
      <c r="C29" s="446"/>
      <c r="D29" s="438"/>
      <c r="E29" s="39">
        <v>2018</v>
      </c>
      <c r="F29" s="91">
        <f t="shared" si="2"/>
        <v>27.7</v>
      </c>
      <c r="G29" s="91"/>
      <c r="H29" s="91">
        <f>-52.5+52.5</f>
        <v>0</v>
      </c>
      <c r="I29" s="91">
        <v>27.7</v>
      </c>
      <c r="J29" s="44"/>
      <c r="L29" s="275"/>
    </row>
    <row r="30" spans="1:13" s="37" customFormat="1" ht="11.25">
      <c r="A30" s="444"/>
      <c r="B30" s="445"/>
      <c r="C30" s="446"/>
      <c r="D30" s="439"/>
      <c r="E30" s="39">
        <v>2019</v>
      </c>
      <c r="F30" s="91">
        <f t="shared" si="2"/>
        <v>26.8</v>
      </c>
      <c r="G30" s="91"/>
      <c r="H30" s="91">
        <v>0</v>
      </c>
      <c r="I30" s="91">
        <v>26.8</v>
      </c>
      <c r="J30" s="44"/>
      <c r="L30" s="275"/>
      <c r="M30" s="234"/>
    </row>
    <row r="31" spans="1:13" s="37" customFormat="1" ht="11.25" customHeight="1">
      <c r="A31" s="444" t="s">
        <v>25</v>
      </c>
      <c r="B31" s="445" t="s">
        <v>14</v>
      </c>
      <c r="C31" s="446" t="s">
        <v>9</v>
      </c>
      <c r="D31" s="437" t="s">
        <v>200</v>
      </c>
      <c r="E31" s="39">
        <v>2017</v>
      </c>
      <c r="F31" s="91">
        <f t="shared" si="2"/>
        <v>35.4</v>
      </c>
      <c r="G31" s="91"/>
      <c r="H31" s="91"/>
      <c r="I31" s="91">
        <f>40-4.6</f>
        <v>35.4</v>
      </c>
      <c r="J31" s="44"/>
      <c r="L31" s="87"/>
      <c r="M31" s="234"/>
    </row>
    <row r="32" spans="1:13" s="37" customFormat="1" ht="11.25">
      <c r="A32" s="444"/>
      <c r="B32" s="445"/>
      <c r="C32" s="446"/>
      <c r="D32" s="438"/>
      <c r="E32" s="39">
        <v>2018</v>
      </c>
      <c r="F32" s="91">
        <f t="shared" si="2"/>
        <v>30</v>
      </c>
      <c r="G32" s="91"/>
      <c r="H32" s="91"/>
      <c r="I32" s="91">
        <v>30</v>
      </c>
      <c r="J32" s="44"/>
      <c r="L32" s="275"/>
      <c r="M32" s="234"/>
    </row>
    <row r="33" spans="1:13" s="37" customFormat="1" ht="11.25">
      <c r="A33" s="444"/>
      <c r="B33" s="445"/>
      <c r="C33" s="446"/>
      <c r="D33" s="439"/>
      <c r="E33" s="39">
        <v>2019</v>
      </c>
      <c r="F33" s="91">
        <f t="shared" si="2"/>
        <v>29</v>
      </c>
      <c r="G33" s="91"/>
      <c r="H33" s="91"/>
      <c r="I33" s="91">
        <v>29</v>
      </c>
      <c r="J33" s="44"/>
      <c r="L33" s="275"/>
      <c r="M33" s="234"/>
    </row>
    <row r="34" spans="1:13" s="37" customFormat="1" ht="11.25" customHeight="1">
      <c r="A34" s="444" t="s">
        <v>26</v>
      </c>
      <c r="B34" s="380" t="s">
        <v>15</v>
      </c>
      <c r="C34" s="446" t="s">
        <v>9</v>
      </c>
      <c r="D34" s="437" t="s">
        <v>201</v>
      </c>
      <c r="E34" s="39">
        <v>2017</v>
      </c>
      <c r="F34" s="91">
        <f t="shared" si="2"/>
        <v>19.4</v>
      </c>
      <c r="G34" s="91"/>
      <c r="H34" s="91"/>
      <c r="I34" s="91">
        <f>50-15-15.6</f>
        <v>19.4</v>
      </c>
      <c r="J34" s="44"/>
      <c r="L34" s="275"/>
      <c r="M34" s="234"/>
    </row>
    <row r="35" spans="1:13" s="37" customFormat="1" ht="11.25">
      <c r="A35" s="444"/>
      <c r="B35" s="380"/>
      <c r="C35" s="446"/>
      <c r="D35" s="438"/>
      <c r="E35" s="39">
        <v>2018</v>
      </c>
      <c r="F35" s="91">
        <f t="shared" si="2"/>
        <v>39.6</v>
      </c>
      <c r="G35" s="91"/>
      <c r="H35" s="91"/>
      <c r="I35" s="91">
        <v>39.6</v>
      </c>
      <c r="J35" s="44"/>
      <c r="L35" s="275"/>
      <c r="M35" s="234"/>
    </row>
    <row r="36" spans="1:13" s="37" customFormat="1" ht="11.25">
      <c r="A36" s="444"/>
      <c r="B36" s="380"/>
      <c r="C36" s="446"/>
      <c r="D36" s="439"/>
      <c r="E36" s="39">
        <v>2019</v>
      </c>
      <c r="F36" s="91">
        <f t="shared" si="2"/>
        <v>38.4</v>
      </c>
      <c r="G36" s="91"/>
      <c r="H36" s="91"/>
      <c r="I36" s="91">
        <v>38.4</v>
      </c>
      <c r="J36" s="44"/>
      <c r="L36" s="87"/>
      <c r="M36" s="234"/>
    </row>
    <row r="37" spans="1:12" s="37" customFormat="1" ht="11.25">
      <c r="A37" s="313"/>
      <c r="B37" s="441" t="s">
        <v>16</v>
      </c>
      <c r="C37" s="441"/>
      <c r="D37" s="441"/>
      <c r="E37" s="39">
        <v>2017</v>
      </c>
      <c r="F37" s="91">
        <f>SUM(G37:I37)</f>
        <v>74.8</v>
      </c>
      <c r="G37" s="91"/>
      <c r="H37" s="91">
        <f aca="true" t="shared" si="3" ref="H37:I39">SUM(H28,H31,H34)</f>
        <v>0</v>
      </c>
      <c r="I37" s="91">
        <f t="shared" si="3"/>
        <v>74.8</v>
      </c>
      <c r="J37" s="46"/>
      <c r="L37" s="276"/>
    </row>
    <row r="38" spans="1:12" s="37" customFormat="1" ht="11.25">
      <c r="A38" s="314"/>
      <c r="B38" s="442"/>
      <c r="C38" s="442"/>
      <c r="D38" s="442"/>
      <c r="E38" s="39">
        <v>2018</v>
      </c>
      <c r="F38" s="91">
        <f>SUM(G38:I38)</f>
        <v>97.30000000000001</v>
      </c>
      <c r="G38" s="91"/>
      <c r="H38" s="91">
        <f t="shared" si="3"/>
        <v>0</v>
      </c>
      <c r="I38" s="91">
        <f t="shared" si="3"/>
        <v>97.30000000000001</v>
      </c>
      <c r="J38" s="44"/>
      <c r="L38" s="276"/>
    </row>
    <row r="39" spans="1:12" s="37" customFormat="1" ht="12" thickBot="1">
      <c r="A39" s="314"/>
      <c r="B39" s="442"/>
      <c r="C39" s="442"/>
      <c r="D39" s="442"/>
      <c r="E39" s="38">
        <v>2019</v>
      </c>
      <c r="F39" s="93">
        <f>SUM(G39:I39)</f>
        <v>94.19999999999999</v>
      </c>
      <c r="G39" s="93"/>
      <c r="H39" s="93">
        <f t="shared" si="3"/>
        <v>0</v>
      </c>
      <c r="I39" s="93">
        <f t="shared" si="3"/>
        <v>94.19999999999999</v>
      </c>
      <c r="J39" s="138"/>
      <c r="L39" s="276"/>
    </row>
    <row r="40" spans="1:12" s="37" customFormat="1" ht="12" thickBot="1">
      <c r="A40" s="315"/>
      <c r="B40" s="443"/>
      <c r="C40" s="443"/>
      <c r="D40" s="372"/>
      <c r="E40" s="133" t="s">
        <v>11</v>
      </c>
      <c r="F40" s="136">
        <f>SUM(F37:F39)</f>
        <v>266.3</v>
      </c>
      <c r="G40" s="136"/>
      <c r="H40" s="136">
        <f>SUM(H37:H39)</f>
        <v>0</v>
      </c>
      <c r="I40" s="136">
        <f>SUM(I37:I39)</f>
        <v>266.3</v>
      </c>
      <c r="J40" s="139"/>
      <c r="L40" s="277"/>
    </row>
    <row r="41" spans="1:12" s="37" customFormat="1" ht="27.75" customHeight="1">
      <c r="A41" s="427" t="s">
        <v>30</v>
      </c>
      <c r="B41" s="428"/>
      <c r="C41" s="428"/>
      <c r="D41" s="428"/>
      <c r="E41" s="428"/>
      <c r="F41" s="428"/>
      <c r="G41" s="428"/>
      <c r="H41" s="428"/>
      <c r="I41" s="428"/>
      <c r="J41" s="429"/>
      <c r="L41" s="87"/>
    </row>
    <row r="42" spans="1:12" s="37" customFormat="1" ht="18.75" customHeight="1">
      <c r="A42" s="444" t="s">
        <v>28</v>
      </c>
      <c r="B42" s="380" t="s">
        <v>17</v>
      </c>
      <c r="C42" s="369" t="s">
        <v>9</v>
      </c>
      <c r="D42" s="313" t="s">
        <v>202</v>
      </c>
      <c r="E42" s="39">
        <v>2017</v>
      </c>
      <c r="F42" s="91">
        <f aca="true" t="shared" si="4" ref="F42:F47">SUM(G42:J42)</f>
        <v>200.2</v>
      </c>
      <c r="G42" s="91"/>
      <c r="H42" s="91"/>
      <c r="I42" s="91">
        <f>180+20.2</f>
        <v>200.2</v>
      </c>
      <c r="J42" s="43"/>
      <c r="L42" s="87"/>
    </row>
    <row r="43" spans="1:12" s="37" customFormat="1" ht="18.75" customHeight="1">
      <c r="A43" s="444"/>
      <c r="B43" s="380"/>
      <c r="C43" s="369"/>
      <c r="D43" s="314"/>
      <c r="E43" s="39">
        <v>2018</v>
      </c>
      <c r="F43" s="91">
        <f t="shared" si="4"/>
        <v>204.6</v>
      </c>
      <c r="G43" s="91"/>
      <c r="H43" s="91"/>
      <c r="I43" s="91">
        <v>204.6</v>
      </c>
      <c r="J43" s="43"/>
      <c r="L43" s="87"/>
    </row>
    <row r="44" spans="1:13" s="37" customFormat="1" ht="18.75" customHeight="1">
      <c r="A44" s="444"/>
      <c r="B44" s="380"/>
      <c r="C44" s="369"/>
      <c r="D44" s="315"/>
      <c r="E44" s="39">
        <v>2019</v>
      </c>
      <c r="F44" s="91">
        <f t="shared" si="4"/>
        <v>198.1</v>
      </c>
      <c r="G44" s="91"/>
      <c r="H44" s="91"/>
      <c r="I44" s="91">
        <v>198.1</v>
      </c>
      <c r="J44" s="43"/>
      <c r="L44" s="87"/>
      <c r="M44" s="234"/>
    </row>
    <row r="45" spans="1:13" s="37" customFormat="1" ht="13.5" customHeight="1">
      <c r="A45" s="444" t="s">
        <v>29</v>
      </c>
      <c r="B45" s="380" t="s">
        <v>214</v>
      </c>
      <c r="C45" s="369" t="s">
        <v>9</v>
      </c>
      <c r="D45" s="437" t="s">
        <v>203</v>
      </c>
      <c r="E45" s="39">
        <v>2017</v>
      </c>
      <c r="F45" s="91">
        <f t="shared" si="4"/>
        <v>45</v>
      </c>
      <c r="G45" s="91"/>
      <c r="H45" s="91"/>
      <c r="I45" s="91">
        <f>15+30</f>
        <v>45</v>
      </c>
      <c r="J45" s="43"/>
      <c r="L45" s="87"/>
      <c r="M45" s="234"/>
    </row>
    <row r="46" spans="1:13" s="37" customFormat="1" ht="13.5" customHeight="1">
      <c r="A46" s="444"/>
      <c r="B46" s="380"/>
      <c r="C46" s="369"/>
      <c r="D46" s="438"/>
      <c r="E46" s="39">
        <v>2018</v>
      </c>
      <c r="F46" s="91">
        <f t="shared" si="4"/>
        <v>55</v>
      </c>
      <c r="G46" s="91"/>
      <c r="H46" s="91"/>
      <c r="I46" s="91">
        <v>55</v>
      </c>
      <c r="J46" s="43"/>
      <c r="L46" s="87"/>
      <c r="M46" s="234"/>
    </row>
    <row r="47" spans="1:13" s="37" customFormat="1" ht="16.5" customHeight="1">
      <c r="A47" s="444"/>
      <c r="B47" s="380"/>
      <c r="C47" s="369"/>
      <c r="D47" s="439"/>
      <c r="E47" s="39">
        <v>2019</v>
      </c>
      <c r="F47" s="91">
        <f t="shared" si="4"/>
        <v>53.2</v>
      </c>
      <c r="G47" s="91"/>
      <c r="H47" s="91"/>
      <c r="I47" s="91">
        <v>53.2</v>
      </c>
      <c r="J47" s="43"/>
      <c r="L47" s="87"/>
      <c r="M47" s="234"/>
    </row>
    <row r="48" spans="1:12" s="37" customFormat="1" ht="11.25">
      <c r="A48" s="369"/>
      <c r="B48" s="450" t="s">
        <v>18</v>
      </c>
      <c r="C48" s="313"/>
      <c r="D48" s="313"/>
      <c r="E48" s="39">
        <v>2017</v>
      </c>
      <c r="F48" s="91">
        <f>SUM(G48:I48)</f>
        <v>245.2</v>
      </c>
      <c r="G48" s="91"/>
      <c r="H48" s="91"/>
      <c r="I48" s="91">
        <f>SUM(I42,I45)</f>
        <v>245.2</v>
      </c>
      <c r="J48" s="43"/>
      <c r="L48" s="276"/>
    </row>
    <row r="49" spans="1:12" s="37" customFormat="1" ht="11.25">
      <c r="A49" s="369"/>
      <c r="B49" s="450"/>
      <c r="C49" s="314"/>
      <c r="D49" s="314"/>
      <c r="E49" s="39">
        <v>2018</v>
      </c>
      <c r="F49" s="91">
        <f>SUM(F43,F46)</f>
        <v>259.6</v>
      </c>
      <c r="G49" s="91"/>
      <c r="H49" s="91"/>
      <c r="I49" s="91">
        <f>SUM(I43,I46)</f>
        <v>259.6</v>
      </c>
      <c r="J49" s="43"/>
      <c r="L49" s="276"/>
    </row>
    <row r="50" spans="1:12" s="37" customFormat="1" ht="12" thickBot="1">
      <c r="A50" s="369"/>
      <c r="B50" s="450"/>
      <c r="C50" s="314"/>
      <c r="D50" s="314"/>
      <c r="E50" s="38">
        <v>2019</v>
      </c>
      <c r="F50" s="93">
        <f>SUM(F44,F47)</f>
        <v>251.3</v>
      </c>
      <c r="G50" s="93"/>
      <c r="H50" s="93"/>
      <c r="I50" s="93">
        <f>SUM(I44,I47)</f>
        <v>251.3</v>
      </c>
      <c r="J50" s="85"/>
      <c r="L50" s="276"/>
    </row>
    <row r="51" spans="1:12" s="37" customFormat="1" ht="12" thickBot="1">
      <c r="A51" s="369"/>
      <c r="B51" s="450"/>
      <c r="C51" s="315"/>
      <c r="D51" s="436"/>
      <c r="E51" s="133" t="s">
        <v>11</v>
      </c>
      <c r="F51" s="136">
        <f>SUM(F48:F50)</f>
        <v>756.1</v>
      </c>
      <c r="G51" s="136"/>
      <c r="H51" s="136"/>
      <c r="I51" s="136">
        <f>SUM(I48:I50)</f>
        <v>756.1</v>
      </c>
      <c r="J51" s="140"/>
      <c r="L51" s="277"/>
    </row>
    <row r="52" spans="1:10" s="87" customFormat="1" ht="11.25">
      <c r="A52" s="71"/>
      <c r="B52" s="88"/>
      <c r="C52" s="86"/>
      <c r="D52" s="86"/>
      <c r="J52" s="88"/>
    </row>
    <row r="53" spans="1:10" s="87" customFormat="1" ht="11.25">
      <c r="A53" s="71"/>
      <c r="B53" s="88"/>
      <c r="C53" s="86"/>
      <c r="D53" s="86"/>
      <c r="J53" s="88"/>
    </row>
    <row r="54" spans="1:10" s="87" customFormat="1" ht="11.25">
      <c r="A54" s="71"/>
      <c r="B54" s="88"/>
      <c r="C54" s="86"/>
      <c r="D54" s="86"/>
      <c r="J54" s="88"/>
    </row>
    <row r="55" spans="1:10" s="87" customFormat="1" ht="15" customHeight="1">
      <c r="A55" s="71"/>
      <c r="B55" s="88"/>
      <c r="C55" s="86"/>
      <c r="D55" s="86"/>
      <c r="J55" s="89"/>
    </row>
    <row r="56" spans="1:10" ht="11.2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8" ht="11.25">
      <c r="A58" s="13"/>
    </row>
    <row r="59" ht="11.25">
      <c r="A59" s="13"/>
    </row>
  </sheetData>
  <sheetProtection/>
  <mergeCells count="56">
    <mergeCell ref="F12:J12"/>
    <mergeCell ref="A19:J19"/>
    <mergeCell ref="A12:A13"/>
    <mergeCell ref="A31:A33"/>
    <mergeCell ref="A20:A22"/>
    <mergeCell ref="B20:B22"/>
    <mergeCell ref="C12:C13"/>
    <mergeCell ref="B23:B26"/>
    <mergeCell ref="C20:C22"/>
    <mergeCell ref="C42:C44"/>
    <mergeCell ref="A34:A36"/>
    <mergeCell ref="B34:B36"/>
    <mergeCell ref="C34:C36"/>
    <mergeCell ref="A41:J41"/>
    <mergeCell ref="D34:D36"/>
    <mergeCell ref="A37:A40"/>
    <mergeCell ref="A45:A47"/>
    <mergeCell ref="B45:B47"/>
    <mergeCell ref="A27:J27"/>
    <mergeCell ref="D45:D47"/>
    <mergeCell ref="C31:C33"/>
    <mergeCell ref="D37:D40"/>
    <mergeCell ref="B37:B40"/>
    <mergeCell ref="D42:D44"/>
    <mergeCell ref="A42:A44"/>
    <mergeCell ref="B42:B44"/>
    <mergeCell ref="A9:J9"/>
    <mergeCell ref="A8:J8"/>
    <mergeCell ref="C23:C26"/>
    <mergeCell ref="B15:B18"/>
    <mergeCell ref="A15:A18"/>
    <mergeCell ref="C15:C18"/>
    <mergeCell ref="D12:D13"/>
    <mergeCell ref="A23:A26"/>
    <mergeCell ref="B12:B13"/>
    <mergeCell ref="E12:E13"/>
    <mergeCell ref="D48:D51"/>
    <mergeCell ref="C48:C51"/>
    <mergeCell ref="C37:C40"/>
    <mergeCell ref="A28:A30"/>
    <mergeCell ref="B28:B30"/>
    <mergeCell ref="C28:C30"/>
    <mergeCell ref="B31:B33"/>
    <mergeCell ref="B48:B51"/>
    <mergeCell ref="C45:C47"/>
    <mergeCell ref="A48:A51"/>
    <mergeCell ref="H3:J3"/>
    <mergeCell ref="H4:J4"/>
    <mergeCell ref="H5:J5"/>
    <mergeCell ref="A7:J7"/>
    <mergeCell ref="D15:D18"/>
    <mergeCell ref="D31:D33"/>
    <mergeCell ref="D28:D30"/>
    <mergeCell ref="D23:D26"/>
    <mergeCell ref="D20:D22"/>
    <mergeCell ref="A10:J10"/>
  </mergeCells>
  <printOptions/>
  <pageMargins left="0.5118110236220472" right="0.31496062992125984" top="0.5511811023622047" bottom="0.35433070866141736" header="0.31496062992125984" footer="0.11811023622047245"/>
  <pageSetup horizontalDpi="600" verticalDpi="600" orientation="landscape" paperSize="9" r:id="rId1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view="pageBreakPreview" zoomScaleSheetLayoutView="100" zoomScalePageLayoutView="0" workbookViewId="0" topLeftCell="A1">
      <selection activeCell="H5" sqref="H5:J5"/>
    </sheetView>
  </sheetViews>
  <sheetFormatPr defaultColWidth="9.140625" defaultRowHeight="15"/>
  <cols>
    <col min="1" max="1" width="5.8515625" style="4" customWidth="1"/>
    <col min="2" max="2" width="47.140625" style="4" customWidth="1"/>
    <col min="3" max="3" width="12.7109375" style="4" customWidth="1"/>
    <col min="4" max="4" width="16.421875" style="4" customWidth="1"/>
    <col min="5" max="5" width="8.00390625" style="4" customWidth="1"/>
    <col min="6" max="6" width="9.57421875" style="4" bestFit="1" customWidth="1"/>
    <col min="7" max="7" width="9.28125" style="4" bestFit="1" customWidth="1"/>
    <col min="8" max="8" width="14.7109375" style="4" customWidth="1"/>
    <col min="9" max="9" width="9.57421875" style="4" bestFit="1" customWidth="1"/>
    <col min="10" max="10" width="9.28125" style="4" bestFit="1" customWidth="1"/>
    <col min="11" max="11" width="6.8515625" style="4" customWidth="1"/>
    <col min="12" max="12" width="9.00390625" style="24" customWidth="1"/>
    <col min="13" max="13" width="7.28125" style="4" customWidth="1"/>
    <col min="14" max="16384" width="9.140625" style="4" customWidth="1"/>
  </cols>
  <sheetData>
    <row r="1" spans="8:11" ht="11.25">
      <c r="H1" s="272" t="s">
        <v>224</v>
      </c>
      <c r="I1" s="273"/>
      <c r="J1" s="273"/>
      <c r="K1" s="24"/>
    </row>
    <row r="2" spans="8:11" ht="11.25">
      <c r="H2" s="272" t="s">
        <v>227</v>
      </c>
      <c r="I2" s="273"/>
      <c r="J2" s="273"/>
      <c r="K2" s="24"/>
    </row>
    <row r="3" spans="8:10" ht="21" customHeight="1">
      <c r="H3" s="433" t="s">
        <v>230</v>
      </c>
      <c r="I3" s="433"/>
      <c r="J3" s="433"/>
    </row>
    <row r="4" spans="8:11" ht="57" customHeight="1">
      <c r="H4" s="434" t="s">
        <v>229</v>
      </c>
      <c r="I4" s="434"/>
      <c r="J4" s="434"/>
      <c r="K4" s="24"/>
    </row>
    <row r="5" spans="8:11" ht="25.5" customHeight="1">
      <c r="H5" s="434" t="s">
        <v>240</v>
      </c>
      <c r="I5" s="434"/>
      <c r="J5" s="434"/>
      <c r="K5" s="24"/>
    </row>
    <row r="7" spans="1:12" s="1" customFormat="1" ht="12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435"/>
      <c r="K7" s="101"/>
      <c r="L7" s="274"/>
    </row>
    <row r="8" spans="1:12" s="1" customFormat="1" ht="15" customHeight="1">
      <c r="A8" s="435" t="s">
        <v>138</v>
      </c>
      <c r="B8" s="435"/>
      <c r="C8" s="435"/>
      <c r="D8" s="435"/>
      <c r="E8" s="435"/>
      <c r="F8" s="435"/>
      <c r="G8" s="435"/>
      <c r="H8" s="435"/>
      <c r="I8" s="435"/>
      <c r="J8" s="435"/>
      <c r="K8" s="101"/>
      <c r="L8" s="274"/>
    </row>
    <row r="9" spans="1:12" s="1" customFormat="1" ht="12">
      <c r="A9" s="418" t="s">
        <v>113</v>
      </c>
      <c r="B9" s="418"/>
      <c r="C9" s="418"/>
      <c r="D9" s="418"/>
      <c r="E9" s="418"/>
      <c r="F9" s="418"/>
      <c r="G9" s="418"/>
      <c r="H9" s="418"/>
      <c r="I9" s="418"/>
      <c r="J9" s="418"/>
      <c r="K9" s="102"/>
      <c r="L9" s="274"/>
    </row>
    <row r="10" spans="1:10" ht="12.75">
      <c r="A10" s="461" t="s">
        <v>142</v>
      </c>
      <c r="B10" s="461"/>
      <c r="C10" s="461"/>
      <c r="D10" s="461"/>
      <c r="E10" s="461"/>
      <c r="F10" s="461"/>
      <c r="G10" s="461"/>
      <c r="H10" s="461"/>
      <c r="I10" s="461"/>
      <c r="J10" s="461"/>
    </row>
    <row r="11" ht="11.25">
      <c r="A11" s="6"/>
    </row>
    <row r="12" spans="1:10" ht="11.25">
      <c r="A12" s="347" t="s">
        <v>20</v>
      </c>
      <c r="B12" s="376" t="s">
        <v>137</v>
      </c>
      <c r="C12" s="347" t="s">
        <v>123</v>
      </c>
      <c r="D12" s="347" t="s">
        <v>140</v>
      </c>
      <c r="E12" s="347" t="s">
        <v>139</v>
      </c>
      <c r="F12" s="376" t="s">
        <v>120</v>
      </c>
      <c r="G12" s="376"/>
      <c r="H12" s="376"/>
      <c r="I12" s="376"/>
      <c r="J12" s="376"/>
    </row>
    <row r="13" spans="1:12" ht="54.75" customHeight="1">
      <c r="A13" s="349"/>
      <c r="B13" s="376"/>
      <c r="C13" s="349"/>
      <c r="D13" s="349"/>
      <c r="E13" s="349"/>
      <c r="F13" s="78" t="s">
        <v>4</v>
      </c>
      <c r="G13" s="82" t="s">
        <v>21</v>
      </c>
      <c r="H13" s="82" t="s">
        <v>5</v>
      </c>
      <c r="I13" s="82" t="s">
        <v>121</v>
      </c>
      <c r="J13" s="82" t="s">
        <v>122</v>
      </c>
      <c r="L13" s="267"/>
    </row>
    <row r="14" spans="1:10" ht="12" customHeight="1">
      <c r="A14" s="80">
        <v>1</v>
      </c>
      <c r="B14" s="82">
        <v>2</v>
      </c>
      <c r="C14" s="80">
        <v>3</v>
      </c>
      <c r="D14" s="80"/>
      <c r="E14" s="82">
        <v>4</v>
      </c>
      <c r="F14" s="82">
        <v>5</v>
      </c>
      <c r="G14" s="82">
        <v>6</v>
      </c>
      <c r="H14" s="82">
        <v>7</v>
      </c>
      <c r="I14" s="82">
        <v>8</v>
      </c>
      <c r="J14" s="82">
        <v>9</v>
      </c>
    </row>
    <row r="15" spans="1:12" ht="11.25" customHeight="1">
      <c r="A15" s="347"/>
      <c r="B15" s="447" t="s">
        <v>116</v>
      </c>
      <c r="C15" s="313" t="s">
        <v>9</v>
      </c>
      <c r="D15" s="313"/>
      <c r="E15" s="45">
        <v>2017</v>
      </c>
      <c r="F15" s="98">
        <f>SUM(G15:J15)</f>
        <v>2893.6</v>
      </c>
      <c r="G15" s="99"/>
      <c r="H15" s="98">
        <f>SUM(H23,H43,H48)</f>
        <v>0</v>
      </c>
      <c r="I15" s="98">
        <f>SUM(I23,I43,I54)</f>
        <v>2893.6</v>
      </c>
      <c r="J15" s="82"/>
      <c r="L15" s="278"/>
    </row>
    <row r="16" spans="1:12" ht="11.25">
      <c r="A16" s="348"/>
      <c r="B16" s="448"/>
      <c r="C16" s="314"/>
      <c r="D16" s="314"/>
      <c r="E16" s="45">
        <v>2018</v>
      </c>
      <c r="F16" s="98">
        <f>SUM(G16:J16)</f>
        <v>3349</v>
      </c>
      <c r="G16" s="100"/>
      <c r="H16" s="98">
        <f>SUM(H24,H44,H49)</f>
        <v>0</v>
      </c>
      <c r="I16" s="98">
        <f>SUM(I24,I44,I55)</f>
        <v>3349</v>
      </c>
      <c r="J16" s="82"/>
      <c r="L16" s="278"/>
    </row>
    <row r="17" spans="1:12" ht="12" thickBot="1">
      <c r="A17" s="348"/>
      <c r="B17" s="448"/>
      <c r="C17" s="314"/>
      <c r="D17" s="314"/>
      <c r="E17" s="84">
        <v>2019</v>
      </c>
      <c r="F17" s="141">
        <f>SUM(G17:J17)</f>
        <v>3241.4999999999995</v>
      </c>
      <c r="G17" s="142"/>
      <c r="H17" s="141">
        <f>SUM(H25,H45,H50)</f>
        <v>0</v>
      </c>
      <c r="I17" s="141">
        <f>SUM(I25,I45,I56)</f>
        <v>3241.4999999999995</v>
      </c>
      <c r="J17" s="79"/>
      <c r="L17" s="278"/>
    </row>
    <row r="18" spans="1:12" ht="12" thickBot="1">
      <c r="A18" s="349"/>
      <c r="B18" s="449"/>
      <c r="C18" s="315"/>
      <c r="D18" s="436"/>
      <c r="E18" s="133" t="s">
        <v>19</v>
      </c>
      <c r="F18" s="143">
        <f>SUM(F15:F17)</f>
        <v>9484.1</v>
      </c>
      <c r="G18" s="144"/>
      <c r="H18" s="143">
        <f>SUM(H15:H17)</f>
        <v>0</v>
      </c>
      <c r="I18" s="143">
        <f>SUM(I15:I17)</f>
        <v>9484.1</v>
      </c>
      <c r="J18" s="124"/>
      <c r="L18" s="278"/>
    </row>
    <row r="19" spans="1:12" s="37" customFormat="1" ht="15" customHeight="1">
      <c r="A19" s="427" t="s">
        <v>117</v>
      </c>
      <c r="B19" s="428"/>
      <c r="C19" s="428"/>
      <c r="D19" s="428"/>
      <c r="E19" s="428"/>
      <c r="F19" s="428"/>
      <c r="G19" s="428"/>
      <c r="H19" s="428"/>
      <c r="I19" s="428"/>
      <c r="J19" s="429"/>
      <c r="L19" s="87"/>
    </row>
    <row r="20" spans="1:12" s="37" customFormat="1" ht="24.75" customHeight="1">
      <c r="A20" s="462" t="s">
        <v>8</v>
      </c>
      <c r="B20" s="299" t="s">
        <v>118</v>
      </c>
      <c r="C20" s="460" t="s">
        <v>9</v>
      </c>
      <c r="D20" s="437" t="s">
        <v>204</v>
      </c>
      <c r="E20" s="38">
        <v>2017</v>
      </c>
      <c r="F20" s="93">
        <f>SUM(G20:J20)</f>
        <v>93</v>
      </c>
      <c r="G20" s="94"/>
      <c r="H20" s="93">
        <v>0</v>
      </c>
      <c r="I20" s="93">
        <f>13+80</f>
        <v>93</v>
      </c>
      <c r="J20" s="38"/>
      <c r="L20" s="279"/>
    </row>
    <row r="21" spans="1:12" s="37" customFormat="1" ht="24.75" customHeight="1">
      <c r="A21" s="455"/>
      <c r="B21" s="300"/>
      <c r="C21" s="438"/>
      <c r="D21" s="438"/>
      <c r="E21" s="39">
        <v>2018</v>
      </c>
      <c r="F21" s="91">
        <f>SUM(G21:J21)</f>
        <v>12</v>
      </c>
      <c r="G21" s="92"/>
      <c r="H21" s="95">
        <f>-119+119</f>
        <v>0</v>
      </c>
      <c r="I21" s="91">
        <v>12</v>
      </c>
      <c r="J21" s="39"/>
      <c r="L21" s="279"/>
    </row>
    <row r="22" spans="1:12" s="37" customFormat="1" ht="24.75" customHeight="1">
      <c r="A22" s="456"/>
      <c r="B22" s="301"/>
      <c r="C22" s="439"/>
      <c r="D22" s="439"/>
      <c r="E22" s="39">
        <v>2019</v>
      </c>
      <c r="F22" s="91">
        <f>SUM(G22:J22)</f>
        <v>11.6</v>
      </c>
      <c r="G22" s="92"/>
      <c r="H22" s="95">
        <v>0</v>
      </c>
      <c r="I22" s="91">
        <v>11.6</v>
      </c>
      <c r="J22" s="39"/>
      <c r="L22" s="279"/>
    </row>
    <row r="23" spans="1:12" s="37" customFormat="1" ht="11.25">
      <c r="A23" s="313"/>
      <c r="B23" s="441" t="s">
        <v>10</v>
      </c>
      <c r="C23" s="313"/>
      <c r="D23" s="313"/>
      <c r="E23" s="39">
        <v>2017</v>
      </c>
      <c r="F23" s="91">
        <f>F20</f>
        <v>93</v>
      </c>
      <c r="G23" s="92"/>
      <c r="H23" s="91">
        <v>0</v>
      </c>
      <c r="I23" s="91">
        <f>I20</f>
        <v>93</v>
      </c>
      <c r="J23" s="39"/>
      <c r="L23" s="276"/>
    </row>
    <row r="24" spans="1:12" s="37" customFormat="1" ht="11.25">
      <c r="A24" s="314"/>
      <c r="B24" s="442"/>
      <c r="C24" s="314"/>
      <c r="D24" s="314"/>
      <c r="E24" s="39">
        <v>2018</v>
      </c>
      <c r="F24" s="91">
        <f>F21</f>
        <v>12</v>
      </c>
      <c r="G24" s="92"/>
      <c r="H24" s="91">
        <f>H21</f>
        <v>0</v>
      </c>
      <c r="I24" s="91">
        <f>I21</f>
        <v>12</v>
      </c>
      <c r="J24" s="39"/>
      <c r="L24" s="276"/>
    </row>
    <row r="25" spans="1:12" s="37" customFormat="1" ht="12" thickBot="1">
      <c r="A25" s="314"/>
      <c r="B25" s="442"/>
      <c r="C25" s="314"/>
      <c r="D25" s="314"/>
      <c r="E25" s="38">
        <v>2019</v>
      </c>
      <c r="F25" s="145">
        <f>F22</f>
        <v>11.6</v>
      </c>
      <c r="G25" s="94"/>
      <c r="H25" s="145">
        <f>H22</f>
        <v>0</v>
      </c>
      <c r="I25" s="145">
        <f>I22</f>
        <v>11.6</v>
      </c>
      <c r="J25" s="38"/>
      <c r="L25" s="276"/>
    </row>
    <row r="26" spans="1:12" s="37" customFormat="1" ht="12" thickBot="1">
      <c r="A26" s="315"/>
      <c r="B26" s="443"/>
      <c r="C26" s="315"/>
      <c r="D26" s="436"/>
      <c r="E26" s="146" t="s">
        <v>19</v>
      </c>
      <c r="F26" s="147">
        <f>SUM(F23:F25)</f>
        <v>116.6</v>
      </c>
      <c r="G26" s="148"/>
      <c r="H26" s="147">
        <f>SUM(H23:H25)</f>
        <v>0</v>
      </c>
      <c r="I26" s="147">
        <f>SUM(I23:I25)</f>
        <v>116.6</v>
      </c>
      <c r="J26" s="149"/>
      <c r="L26" s="277"/>
    </row>
    <row r="27" spans="1:12" s="37" customFormat="1" ht="26.25" customHeight="1">
      <c r="A27" s="427" t="s">
        <v>119</v>
      </c>
      <c r="B27" s="428"/>
      <c r="C27" s="428"/>
      <c r="D27" s="428"/>
      <c r="E27" s="428"/>
      <c r="F27" s="428"/>
      <c r="G27" s="428"/>
      <c r="H27" s="428"/>
      <c r="I27" s="428"/>
      <c r="J27" s="428"/>
      <c r="L27" s="279"/>
    </row>
    <row r="28" spans="1:12" s="37" customFormat="1" ht="15" customHeight="1">
      <c r="A28" s="454" t="s">
        <v>24</v>
      </c>
      <c r="B28" s="299" t="s">
        <v>31</v>
      </c>
      <c r="C28" s="313" t="s">
        <v>9</v>
      </c>
      <c r="D28" s="437" t="s">
        <v>205</v>
      </c>
      <c r="E28" s="39">
        <v>2017</v>
      </c>
      <c r="F28" s="107">
        <f aca="true" t="shared" si="0" ref="F28:F45">SUM(G28:J28)</f>
        <v>60</v>
      </c>
      <c r="G28" s="112"/>
      <c r="H28" s="235"/>
      <c r="I28" s="107">
        <v>60</v>
      </c>
      <c r="J28" s="44"/>
      <c r="L28" s="279"/>
    </row>
    <row r="29" spans="1:12" s="37" customFormat="1" ht="15" customHeight="1">
      <c r="A29" s="455"/>
      <c r="B29" s="300"/>
      <c r="C29" s="314"/>
      <c r="D29" s="438"/>
      <c r="E29" s="39">
        <v>2018</v>
      </c>
      <c r="F29" s="107">
        <f t="shared" si="0"/>
        <v>120</v>
      </c>
      <c r="G29" s="112"/>
      <c r="H29" s="236">
        <f>-105+105</f>
        <v>0</v>
      </c>
      <c r="I29" s="107">
        <v>120</v>
      </c>
      <c r="J29" s="44"/>
      <c r="L29" s="279"/>
    </row>
    <row r="30" spans="1:12" s="37" customFormat="1" ht="15" customHeight="1">
      <c r="A30" s="456"/>
      <c r="B30" s="301"/>
      <c r="C30" s="315"/>
      <c r="D30" s="439"/>
      <c r="E30" s="39">
        <v>2019</v>
      </c>
      <c r="F30" s="107">
        <f t="shared" si="0"/>
        <v>116.2</v>
      </c>
      <c r="G30" s="112"/>
      <c r="H30" s="236">
        <v>0</v>
      </c>
      <c r="I30" s="107">
        <v>116.2</v>
      </c>
      <c r="J30" s="44"/>
      <c r="L30" s="279"/>
    </row>
    <row r="31" spans="1:12" s="37" customFormat="1" ht="15" customHeight="1">
      <c r="A31" s="454" t="s">
        <v>25</v>
      </c>
      <c r="B31" s="299" t="s">
        <v>32</v>
      </c>
      <c r="C31" s="313" t="s">
        <v>9</v>
      </c>
      <c r="D31" s="437" t="s">
        <v>206</v>
      </c>
      <c r="E31" s="39">
        <v>2017</v>
      </c>
      <c r="F31" s="107">
        <f t="shared" si="0"/>
        <v>193.5</v>
      </c>
      <c r="G31" s="112"/>
      <c r="H31" s="236"/>
      <c r="I31" s="107">
        <f>188.5+5</f>
        <v>193.5</v>
      </c>
      <c r="J31" s="44"/>
      <c r="L31" s="279"/>
    </row>
    <row r="32" spans="1:12" s="37" customFormat="1" ht="15" customHeight="1">
      <c r="A32" s="455"/>
      <c r="B32" s="300"/>
      <c r="C32" s="314"/>
      <c r="D32" s="438"/>
      <c r="E32" s="39">
        <v>2018</v>
      </c>
      <c r="F32" s="107">
        <f t="shared" si="0"/>
        <v>264.3</v>
      </c>
      <c r="G32" s="112"/>
      <c r="H32" s="236"/>
      <c r="I32" s="107">
        <v>264.3</v>
      </c>
      <c r="J32" s="44"/>
      <c r="L32" s="279"/>
    </row>
    <row r="33" spans="1:12" s="37" customFormat="1" ht="15" customHeight="1">
      <c r="A33" s="456"/>
      <c r="B33" s="301"/>
      <c r="C33" s="315"/>
      <c r="D33" s="439"/>
      <c r="E33" s="39">
        <v>2019</v>
      </c>
      <c r="F33" s="107">
        <f t="shared" si="0"/>
        <v>255.8</v>
      </c>
      <c r="G33" s="112"/>
      <c r="H33" s="236"/>
      <c r="I33" s="107">
        <v>255.8</v>
      </c>
      <c r="J33" s="44"/>
      <c r="L33" s="279"/>
    </row>
    <row r="34" spans="1:12" s="37" customFormat="1" ht="15" customHeight="1">
      <c r="A34" s="454" t="s">
        <v>26</v>
      </c>
      <c r="B34" s="299" t="s">
        <v>33</v>
      </c>
      <c r="C34" s="313" t="s">
        <v>9</v>
      </c>
      <c r="D34" s="437" t="s">
        <v>207</v>
      </c>
      <c r="E34" s="39">
        <v>2017</v>
      </c>
      <c r="F34" s="107">
        <f t="shared" si="0"/>
        <v>68.6</v>
      </c>
      <c r="G34" s="112"/>
      <c r="H34" s="236"/>
      <c r="I34" s="107">
        <f>87+35.1-3.5-50</f>
        <v>68.6</v>
      </c>
      <c r="J34" s="44"/>
      <c r="L34" s="279"/>
    </row>
    <row r="35" spans="1:12" s="37" customFormat="1" ht="15" customHeight="1">
      <c r="A35" s="455"/>
      <c r="B35" s="300"/>
      <c r="C35" s="314"/>
      <c r="D35" s="438"/>
      <c r="E35" s="39">
        <v>2018</v>
      </c>
      <c r="F35" s="107">
        <f t="shared" si="0"/>
        <v>122.1</v>
      </c>
      <c r="G35" s="112"/>
      <c r="H35" s="236"/>
      <c r="I35" s="107">
        <v>122.1</v>
      </c>
      <c r="J35" s="44"/>
      <c r="L35" s="279"/>
    </row>
    <row r="36" spans="1:12" s="37" customFormat="1" ht="15" customHeight="1">
      <c r="A36" s="456"/>
      <c r="B36" s="301"/>
      <c r="C36" s="315"/>
      <c r="D36" s="439"/>
      <c r="E36" s="39">
        <v>2019</v>
      </c>
      <c r="F36" s="107">
        <f t="shared" si="0"/>
        <v>118.2</v>
      </c>
      <c r="G36" s="112"/>
      <c r="H36" s="236"/>
      <c r="I36" s="107">
        <v>118.2</v>
      </c>
      <c r="J36" s="44"/>
      <c r="L36" s="279"/>
    </row>
    <row r="37" spans="1:12" s="37" customFormat="1" ht="15" customHeight="1">
      <c r="A37" s="454" t="s">
        <v>27</v>
      </c>
      <c r="B37" s="299" t="s">
        <v>34</v>
      </c>
      <c r="C37" s="313" t="s">
        <v>9</v>
      </c>
      <c r="D37" s="437" t="s">
        <v>208</v>
      </c>
      <c r="E37" s="39">
        <v>2017</v>
      </c>
      <c r="F37" s="107">
        <f t="shared" si="0"/>
        <v>25</v>
      </c>
      <c r="G37" s="112"/>
      <c r="H37" s="236"/>
      <c r="I37" s="107">
        <f>60-35</f>
        <v>25</v>
      </c>
      <c r="J37" s="44"/>
      <c r="L37" s="279"/>
    </row>
    <row r="38" spans="1:12" s="37" customFormat="1" ht="15" customHeight="1">
      <c r="A38" s="455"/>
      <c r="B38" s="300"/>
      <c r="C38" s="314"/>
      <c r="D38" s="438"/>
      <c r="E38" s="39">
        <v>2018</v>
      </c>
      <c r="F38" s="107">
        <f t="shared" si="0"/>
        <v>45</v>
      </c>
      <c r="G38" s="112"/>
      <c r="H38" s="236"/>
      <c r="I38" s="107">
        <v>45</v>
      </c>
      <c r="J38" s="44"/>
      <c r="L38" s="279"/>
    </row>
    <row r="39" spans="1:12" s="37" customFormat="1" ht="15" customHeight="1">
      <c r="A39" s="456"/>
      <c r="B39" s="301"/>
      <c r="C39" s="315"/>
      <c r="D39" s="439"/>
      <c r="E39" s="39">
        <v>2019</v>
      </c>
      <c r="F39" s="107">
        <f t="shared" si="0"/>
        <v>43.5</v>
      </c>
      <c r="G39" s="112"/>
      <c r="H39" s="236"/>
      <c r="I39" s="107">
        <v>43.5</v>
      </c>
      <c r="J39" s="44"/>
      <c r="L39" s="279"/>
    </row>
    <row r="40" spans="1:12" s="37" customFormat="1" ht="18.75" customHeight="1">
      <c r="A40" s="454" t="s">
        <v>124</v>
      </c>
      <c r="B40" s="299" t="s">
        <v>196</v>
      </c>
      <c r="C40" s="313" t="s">
        <v>9</v>
      </c>
      <c r="D40" s="437" t="s">
        <v>209</v>
      </c>
      <c r="E40" s="39">
        <v>2017</v>
      </c>
      <c r="F40" s="107">
        <f t="shared" si="0"/>
        <v>2450</v>
      </c>
      <c r="G40" s="112"/>
      <c r="H40" s="236"/>
      <c r="I40" s="107">
        <f>2500-50</f>
        <v>2450</v>
      </c>
      <c r="J40" s="43"/>
      <c r="L40" s="279"/>
    </row>
    <row r="41" spans="1:12" s="37" customFormat="1" ht="18.75" customHeight="1">
      <c r="A41" s="455"/>
      <c r="B41" s="300"/>
      <c r="C41" s="314"/>
      <c r="D41" s="438"/>
      <c r="E41" s="39">
        <v>2018</v>
      </c>
      <c r="F41" s="107">
        <f t="shared" si="0"/>
        <v>2785.6</v>
      </c>
      <c r="G41" s="112"/>
      <c r="H41" s="236"/>
      <c r="I41" s="107">
        <v>2785.6</v>
      </c>
      <c r="J41" s="43"/>
      <c r="L41" s="279"/>
    </row>
    <row r="42" spans="1:12" s="37" customFormat="1" ht="18.75" customHeight="1">
      <c r="A42" s="456"/>
      <c r="B42" s="301"/>
      <c r="C42" s="315"/>
      <c r="D42" s="439"/>
      <c r="E42" s="39">
        <v>2019</v>
      </c>
      <c r="F42" s="107">
        <f t="shared" si="0"/>
        <v>2696.2</v>
      </c>
      <c r="G42" s="112"/>
      <c r="H42" s="236"/>
      <c r="I42" s="107">
        <v>2696.2</v>
      </c>
      <c r="J42" s="43"/>
      <c r="L42" s="279"/>
    </row>
    <row r="43" spans="1:12" s="37" customFormat="1" ht="11.25">
      <c r="A43" s="313"/>
      <c r="B43" s="441" t="s">
        <v>125</v>
      </c>
      <c r="C43" s="313"/>
      <c r="D43" s="313"/>
      <c r="E43" s="39">
        <v>2017</v>
      </c>
      <c r="F43" s="107">
        <f t="shared" si="0"/>
        <v>2797.1</v>
      </c>
      <c r="G43" s="112"/>
      <c r="H43" s="236">
        <f aca="true" t="shared" si="1" ref="H43:I45">SUM(H28,H31,H34,H37,H40)</f>
        <v>0</v>
      </c>
      <c r="I43" s="236">
        <f t="shared" si="1"/>
        <v>2797.1</v>
      </c>
      <c r="J43" s="43"/>
      <c r="K43" s="234"/>
      <c r="L43" s="280"/>
    </row>
    <row r="44" spans="1:12" s="37" customFormat="1" ht="11.25">
      <c r="A44" s="314"/>
      <c r="B44" s="442"/>
      <c r="C44" s="314"/>
      <c r="D44" s="314"/>
      <c r="E44" s="39">
        <v>2018</v>
      </c>
      <c r="F44" s="107">
        <f t="shared" si="0"/>
        <v>3337</v>
      </c>
      <c r="G44" s="112"/>
      <c r="H44" s="236">
        <f t="shared" si="1"/>
        <v>0</v>
      </c>
      <c r="I44" s="236">
        <f t="shared" si="1"/>
        <v>3337</v>
      </c>
      <c r="J44" s="43"/>
      <c r="K44" s="234"/>
      <c r="L44" s="280"/>
    </row>
    <row r="45" spans="1:12" s="37" customFormat="1" ht="12" thickBot="1">
      <c r="A45" s="314"/>
      <c r="B45" s="442"/>
      <c r="C45" s="314"/>
      <c r="D45" s="314"/>
      <c r="E45" s="38">
        <v>2019</v>
      </c>
      <c r="F45" s="116">
        <f t="shared" si="0"/>
        <v>3229.8999999999996</v>
      </c>
      <c r="G45" s="169"/>
      <c r="H45" s="237">
        <f t="shared" si="1"/>
        <v>0</v>
      </c>
      <c r="I45" s="237">
        <f t="shared" si="1"/>
        <v>3229.8999999999996</v>
      </c>
      <c r="J45" s="85"/>
      <c r="K45" s="234"/>
      <c r="L45" s="280"/>
    </row>
    <row r="46" spans="1:12" s="37" customFormat="1" ht="12" thickBot="1">
      <c r="A46" s="315"/>
      <c r="B46" s="443"/>
      <c r="C46" s="315"/>
      <c r="D46" s="115"/>
      <c r="E46" s="146" t="s">
        <v>19</v>
      </c>
      <c r="F46" s="143">
        <f>SUM(F43:F45)</f>
        <v>9364</v>
      </c>
      <c r="G46" s="144"/>
      <c r="H46" s="143">
        <f>SUM(H43:H45)</f>
        <v>0</v>
      </c>
      <c r="I46" s="143">
        <f>SUM(I43:I45)</f>
        <v>9364</v>
      </c>
      <c r="J46" s="140"/>
      <c r="L46" s="278"/>
    </row>
    <row r="47" spans="1:12" s="37" customFormat="1" ht="15" customHeight="1">
      <c r="A47" s="427" t="s">
        <v>126</v>
      </c>
      <c r="B47" s="428"/>
      <c r="C47" s="428"/>
      <c r="D47" s="428"/>
      <c r="E47" s="428"/>
      <c r="F47" s="428"/>
      <c r="G47" s="428"/>
      <c r="H47" s="428"/>
      <c r="I47" s="428"/>
      <c r="J47" s="428"/>
      <c r="L47" s="279"/>
    </row>
    <row r="48" spans="1:12" s="37" customFormat="1" ht="11.25">
      <c r="A48" s="454" t="s">
        <v>28</v>
      </c>
      <c r="B48" s="313" t="s">
        <v>35</v>
      </c>
      <c r="C48" s="313" t="s">
        <v>9</v>
      </c>
      <c r="D48" s="313" t="s">
        <v>210</v>
      </c>
      <c r="E48" s="39">
        <v>2017</v>
      </c>
      <c r="F48" s="91">
        <f aca="true" t="shared" si="2" ref="F48:F56">SUM(G48:J48)</f>
        <v>0</v>
      </c>
      <c r="G48" s="92"/>
      <c r="H48" s="96"/>
      <c r="I48" s="91">
        <f>87-87</f>
        <v>0</v>
      </c>
      <c r="J48" s="313"/>
      <c r="L48" s="279"/>
    </row>
    <row r="49" spans="1:12" s="37" customFormat="1" ht="11.25">
      <c r="A49" s="455"/>
      <c r="B49" s="314"/>
      <c r="C49" s="314"/>
      <c r="D49" s="314"/>
      <c r="E49" s="39">
        <v>2018</v>
      </c>
      <c r="F49" s="91">
        <f t="shared" si="2"/>
        <v>0</v>
      </c>
      <c r="G49" s="92"/>
      <c r="H49" s="96"/>
      <c r="I49" s="91">
        <v>0</v>
      </c>
      <c r="J49" s="314"/>
      <c r="L49" s="279"/>
    </row>
    <row r="50" spans="1:12" s="37" customFormat="1" ht="11.25">
      <c r="A50" s="455"/>
      <c r="B50" s="314"/>
      <c r="C50" s="315"/>
      <c r="D50" s="314"/>
      <c r="E50" s="39">
        <v>2019</v>
      </c>
      <c r="F50" s="91">
        <f t="shared" si="2"/>
        <v>0</v>
      </c>
      <c r="G50" s="92"/>
      <c r="H50" s="96"/>
      <c r="I50" s="91">
        <v>0</v>
      </c>
      <c r="J50" s="315"/>
      <c r="L50" s="279"/>
    </row>
    <row r="51" spans="1:12" s="37" customFormat="1" ht="11.25">
      <c r="A51" s="455"/>
      <c r="B51" s="314"/>
      <c r="C51" s="457" t="s">
        <v>195</v>
      </c>
      <c r="D51" s="314"/>
      <c r="E51" s="39">
        <v>2017</v>
      </c>
      <c r="F51" s="91">
        <f>SUM(G51:J51)</f>
        <v>3.5</v>
      </c>
      <c r="G51" s="92"/>
      <c r="H51" s="96"/>
      <c r="I51" s="238">
        <v>3.5</v>
      </c>
      <c r="J51" s="313"/>
      <c r="L51" s="279"/>
    </row>
    <row r="52" spans="1:12" s="37" customFormat="1" ht="11.25">
      <c r="A52" s="455"/>
      <c r="B52" s="314"/>
      <c r="C52" s="458"/>
      <c r="D52" s="314"/>
      <c r="E52" s="39">
        <v>2018</v>
      </c>
      <c r="F52" s="91">
        <f>SUM(G52:J52)</f>
        <v>0</v>
      </c>
      <c r="G52" s="92"/>
      <c r="H52" s="96"/>
      <c r="I52" s="91">
        <v>0</v>
      </c>
      <c r="J52" s="314"/>
      <c r="L52" s="279"/>
    </row>
    <row r="53" spans="1:12" s="37" customFormat="1" ht="11.25">
      <c r="A53" s="456"/>
      <c r="B53" s="315"/>
      <c r="C53" s="459"/>
      <c r="D53" s="315"/>
      <c r="E53" s="39">
        <v>2019</v>
      </c>
      <c r="F53" s="91">
        <f>SUM(G53:J53)</f>
        <v>0</v>
      </c>
      <c r="G53" s="92"/>
      <c r="H53" s="96"/>
      <c r="I53" s="91">
        <v>0</v>
      </c>
      <c r="J53" s="315"/>
      <c r="L53" s="279"/>
    </row>
    <row r="54" spans="1:12" s="37" customFormat="1" ht="11.25">
      <c r="A54" s="369"/>
      <c r="B54" s="450" t="s">
        <v>18</v>
      </c>
      <c r="C54" s="369"/>
      <c r="D54" s="313"/>
      <c r="E54" s="39">
        <v>2017</v>
      </c>
      <c r="F54" s="91">
        <f t="shared" si="2"/>
        <v>3.5</v>
      </c>
      <c r="G54" s="92"/>
      <c r="H54" s="97"/>
      <c r="I54" s="91">
        <f>I48+I51</f>
        <v>3.5</v>
      </c>
      <c r="J54" s="43"/>
      <c r="L54" s="279"/>
    </row>
    <row r="55" spans="1:12" s="37" customFormat="1" ht="11.25">
      <c r="A55" s="369"/>
      <c r="B55" s="450"/>
      <c r="C55" s="369"/>
      <c r="D55" s="314"/>
      <c r="E55" s="39">
        <v>2018</v>
      </c>
      <c r="F55" s="91">
        <f t="shared" si="2"/>
        <v>0</v>
      </c>
      <c r="G55" s="92"/>
      <c r="H55" s="97"/>
      <c r="I55" s="91">
        <f>I49+I52</f>
        <v>0</v>
      </c>
      <c r="J55" s="43"/>
      <c r="L55" s="279"/>
    </row>
    <row r="56" spans="1:12" s="37" customFormat="1" ht="12" thickBot="1">
      <c r="A56" s="369"/>
      <c r="B56" s="450"/>
      <c r="C56" s="369"/>
      <c r="D56" s="314"/>
      <c r="E56" s="38">
        <v>2019</v>
      </c>
      <c r="F56" s="93">
        <f t="shared" si="2"/>
        <v>0</v>
      </c>
      <c r="G56" s="94"/>
      <c r="H56" s="150"/>
      <c r="I56" s="93">
        <f>I50+I53</f>
        <v>0</v>
      </c>
      <c r="J56" s="85"/>
      <c r="L56" s="279"/>
    </row>
    <row r="57" spans="1:12" s="37" customFormat="1" ht="12" thickBot="1">
      <c r="A57" s="369"/>
      <c r="B57" s="450"/>
      <c r="C57" s="369"/>
      <c r="D57" s="436"/>
      <c r="E57" s="133" t="s">
        <v>11</v>
      </c>
      <c r="F57" s="136">
        <f>SUM(F54:F56)</f>
        <v>3.5</v>
      </c>
      <c r="G57" s="148"/>
      <c r="H57" s="151"/>
      <c r="I57" s="136">
        <f>SUM(I54:I56)</f>
        <v>3.5</v>
      </c>
      <c r="J57" s="140"/>
      <c r="L57" s="87"/>
    </row>
    <row r="58" ht="11.25">
      <c r="A58" s="13"/>
    </row>
    <row r="59" ht="11.25">
      <c r="A59" s="13"/>
    </row>
    <row r="60" ht="11.25">
      <c r="A60" s="13"/>
    </row>
    <row r="61" ht="11.25">
      <c r="A61" s="13"/>
    </row>
    <row r="62" ht="11.25">
      <c r="A62" s="13"/>
    </row>
    <row r="63" ht="11.25">
      <c r="A63" s="13"/>
    </row>
    <row r="64" ht="11.25">
      <c r="A64" s="13"/>
    </row>
    <row r="65" ht="11.25">
      <c r="A65" s="13"/>
    </row>
  </sheetData>
  <sheetProtection/>
  <mergeCells count="63">
    <mergeCell ref="D54:D57"/>
    <mergeCell ref="A47:J47"/>
    <mergeCell ref="A20:A22"/>
    <mergeCell ref="A28:A30"/>
    <mergeCell ref="D37:D39"/>
    <mergeCell ref="D34:D36"/>
    <mergeCell ref="A37:A39"/>
    <mergeCell ref="B37:B39"/>
    <mergeCell ref="B31:B33"/>
    <mergeCell ref="B28:B30"/>
    <mergeCell ref="B23:B26"/>
    <mergeCell ref="A8:J8"/>
    <mergeCell ref="A7:J7"/>
    <mergeCell ref="A9:J9"/>
    <mergeCell ref="A19:J19"/>
    <mergeCell ref="A27:J27"/>
    <mergeCell ref="F12:J12"/>
    <mergeCell ref="B12:B13"/>
    <mergeCell ref="A10:J10"/>
    <mergeCell ref="D12:D13"/>
    <mergeCell ref="C31:C33"/>
    <mergeCell ref="D23:D26"/>
    <mergeCell ref="D20:D22"/>
    <mergeCell ref="D43:D45"/>
    <mergeCell ref="D40:D42"/>
    <mergeCell ref="C23:C26"/>
    <mergeCell ref="C28:C30"/>
    <mergeCell ref="D31:D33"/>
    <mergeCell ref="D28:D30"/>
    <mergeCell ref="C34:C36"/>
    <mergeCell ref="A40:A42"/>
    <mergeCell ref="B40:B42"/>
    <mergeCell ref="C40:C42"/>
    <mergeCell ref="A43:A46"/>
    <mergeCell ref="B43:B46"/>
    <mergeCell ref="C43:C46"/>
    <mergeCell ref="B15:B18"/>
    <mergeCell ref="C15:C18"/>
    <mergeCell ref="B20:B22"/>
    <mergeCell ref="A15:A18"/>
    <mergeCell ref="D15:D18"/>
    <mergeCell ref="A12:A13"/>
    <mergeCell ref="C12:C13"/>
    <mergeCell ref="E12:E13"/>
    <mergeCell ref="A54:A57"/>
    <mergeCell ref="B54:B57"/>
    <mergeCell ref="C54:C57"/>
    <mergeCell ref="A31:A33"/>
    <mergeCell ref="C20:C22"/>
    <mergeCell ref="A23:A26"/>
    <mergeCell ref="C37:C39"/>
    <mergeCell ref="A34:A36"/>
    <mergeCell ref="B34:B36"/>
    <mergeCell ref="H3:J3"/>
    <mergeCell ref="H4:J4"/>
    <mergeCell ref="H5:J5"/>
    <mergeCell ref="J51:J53"/>
    <mergeCell ref="A48:A53"/>
    <mergeCell ref="B48:B53"/>
    <mergeCell ref="C48:C50"/>
    <mergeCell ref="C51:C53"/>
    <mergeCell ref="D48:D53"/>
    <mergeCell ref="J48:J50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  <rowBreaks count="1" manualBreakCount="1">
    <brk id="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82"/>
  <sheetViews>
    <sheetView view="pageBreakPreview" zoomScaleSheetLayoutView="100" zoomScalePageLayoutView="0" workbookViewId="0" topLeftCell="A1">
      <selection activeCell="H5" sqref="H5:J5"/>
    </sheetView>
  </sheetViews>
  <sheetFormatPr defaultColWidth="9.140625" defaultRowHeight="15"/>
  <cols>
    <col min="1" max="1" width="4.8515625" style="4" customWidth="1"/>
    <col min="2" max="2" width="29.00390625" style="4" customWidth="1"/>
    <col min="3" max="3" width="16.421875" style="4" customWidth="1"/>
    <col min="4" max="4" width="26.8515625" style="4" customWidth="1"/>
    <col min="5" max="5" width="10.421875" style="4" customWidth="1"/>
    <col min="6" max="6" width="9.28125" style="4" bestFit="1" customWidth="1"/>
    <col min="7" max="7" width="8.8515625" style="4" customWidth="1"/>
    <col min="8" max="8" width="12.00390625" style="4" customWidth="1"/>
    <col min="9" max="9" width="10.57421875" style="4" customWidth="1"/>
    <col min="10" max="10" width="10.140625" style="4" customWidth="1"/>
    <col min="11" max="16384" width="9.140625" style="4" customWidth="1"/>
  </cols>
  <sheetData>
    <row r="1" spans="8:12" ht="11.25">
      <c r="H1" s="272" t="s">
        <v>224</v>
      </c>
      <c r="I1" s="273"/>
      <c r="J1" s="273"/>
      <c r="K1" s="24"/>
      <c r="L1" s="24"/>
    </row>
    <row r="2" spans="8:12" ht="11.25">
      <c r="H2" s="272" t="s">
        <v>227</v>
      </c>
      <c r="I2" s="273"/>
      <c r="J2" s="273"/>
      <c r="K2" s="24"/>
      <c r="L2" s="24"/>
    </row>
    <row r="3" spans="8:12" ht="32.25" customHeight="1">
      <c r="H3" s="433" t="s">
        <v>231</v>
      </c>
      <c r="I3" s="433"/>
      <c r="J3" s="433"/>
      <c r="L3" s="24"/>
    </row>
    <row r="4" spans="8:12" ht="64.5" customHeight="1">
      <c r="H4" s="434" t="s">
        <v>229</v>
      </c>
      <c r="I4" s="434"/>
      <c r="J4" s="434"/>
      <c r="K4" s="24"/>
      <c r="L4" s="24"/>
    </row>
    <row r="5" spans="8:12" ht="24" customHeight="1">
      <c r="H5" s="434" t="s">
        <v>240</v>
      </c>
      <c r="I5" s="434"/>
      <c r="J5" s="434"/>
      <c r="K5" s="24"/>
      <c r="L5" s="24"/>
    </row>
    <row r="7" spans="1:12" ht="12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435"/>
      <c r="K7" s="103"/>
      <c r="L7" s="103"/>
    </row>
    <row r="8" spans="1:12" ht="13.5" customHeight="1">
      <c r="A8" s="435" t="s">
        <v>138</v>
      </c>
      <c r="B8" s="435"/>
      <c r="C8" s="435"/>
      <c r="D8" s="435"/>
      <c r="E8" s="435"/>
      <c r="F8" s="435"/>
      <c r="G8" s="435"/>
      <c r="H8" s="435"/>
      <c r="I8" s="435"/>
      <c r="J8" s="435"/>
      <c r="K8" s="103"/>
      <c r="L8" s="103"/>
    </row>
    <row r="9" spans="1:12" ht="12">
      <c r="A9" s="418" t="s">
        <v>113</v>
      </c>
      <c r="B9" s="418"/>
      <c r="C9" s="418"/>
      <c r="D9" s="418"/>
      <c r="E9" s="418"/>
      <c r="F9" s="418"/>
      <c r="G9" s="418"/>
      <c r="H9" s="418"/>
      <c r="I9" s="418"/>
      <c r="J9" s="418"/>
      <c r="K9" s="102"/>
      <c r="L9" s="102"/>
    </row>
    <row r="10" spans="1:10" s="24" customFormat="1" ht="12.75">
      <c r="A10" s="461" t="s">
        <v>191</v>
      </c>
      <c r="B10" s="461"/>
      <c r="C10" s="461"/>
      <c r="D10" s="461"/>
      <c r="E10" s="461"/>
      <c r="F10" s="461"/>
      <c r="G10" s="461"/>
      <c r="H10" s="461"/>
      <c r="I10" s="461"/>
      <c r="J10" s="461"/>
    </row>
    <row r="11" spans="1:10" s="24" customFormat="1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1.25" customHeight="1">
      <c r="A12" s="347" t="s">
        <v>20</v>
      </c>
      <c r="B12" s="376" t="s">
        <v>137</v>
      </c>
      <c r="C12" s="347" t="s">
        <v>123</v>
      </c>
      <c r="D12" s="347" t="s">
        <v>140</v>
      </c>
      <c r="E12" s="347" t="s">
        <v>139</v>
      </c>
      <c r="F12" s="376" t="s">
        <v>120</v>
      </c>
      <c r="G12" s="376"/>
      <c r="H12" s="376"/>
      <c r="I12" s="376"/>
      <c r="J12" s="376"/>
    </row>
    <row r="13" spans="1:10" ht="51" customHeight="1">
      <c r="A13" s="349"/>
      <c r="B13" s="376"/>
      <c r="C13" s="349"/>
      <c r="D13" s="349"/>
      <c r="E13" s="349"/>
      <c r="F13" s="265" t="s">
        <v>4</v>
      </c>
      <c r="G13" s="264" t="s">
        <v>21</v>
      </c>
      <c r="H13" s="264" t="s">
        <v>5</v>
      </c>
      <c r="I13" s="264" t="s">
        <v>121</v>
      </c>
      <c r="J13" s="264" t="s">
        <v>122</v>
      </c>
    </row>
    <row r="14" spans="1:10" ht="11.25">
      <c r="A14" s="266">
        <v>1</v>
      </c>
      <c r="B14" s="264">
        <v>2</v>
      </c>
      <c r="C14" s="266">
        <v>3</v>
      </c>
      <c r="D14" s="264">
        <v>4</v>
      </c>
      <c r="E14" s="264">
        <v>5</v>
      </c>
      <c r="F14" s="264">
        <v>6</v>
      </c>
      <c r="G14" s="264">
        <v>7</v>
      </c>
      <c r="H14" s="264">
        <v>8</v>
      </c>
      <c r="I14" s="264">
        <v>9</v>
      </c>
      <c r="J14" s="264">
        <v>10</v>
      </c>
    </row>
    <row r="15" spans="1:10" ht="11.25">
      <c r="A15" s="347"/>
      <c r="B15" s="447" t="s">
        <v>127</v>
      </c>
      <c r="C15" s="313" t="s">
        <v>9</v>
      </c>
      <c r="D15" s="313"/>
      <c r="E15" s="45">
        <v>2017</v>
      </c>
      <c r="F15" s="154">
        <f>SUM(G15:J15)</f>
        <v>2864</v>
      </c>
      <c r="G15" s="155"/>
      <c r="H15" s="156">
        <f aca="true" t="shared" si="0" ref="H15:I17">H33</f>
        <v>2577.6</v>
      </c>
      <c r="I15" s="156">
        <f t="shared" si="0"/>
        <v>286.4</v>
      </c>
      <c r="J15" s="157"/>
    </row>
    <row r="16" spans="1:10" ht="11.25">
      <c r="A16" s="348"/>
      <c r="B16" s="448"/>
      <c r="C16" s="314"/>
      <c r="D16" s="314"/>
      <c r="E16" s="45">
        <v>2018</v>
      </c>
      <c r="F16" s="154">
        <f>SUM(G16:J16)</f>
        <v>263.4</v>
      </c>
      <c r="G16" s="155"/>
      <c r="H16" s="156">
        <f t="shared" si="0"/>
        <v>0</v>
      </c>
      <c r="I16" s="156">
        <f t="shared" si="0"/>
        <v>263.4</v>
      </c>
      <c r="J16" s="157"/>
    </row>
    <row r="17" spans="1:10" ht="12" thickBot="1">
      <c r="A17" s="348"/>
      <c r="B17" s="448"/>
      <c r="C17" s="314"/>
      <c r="D17" s="314"/>
      <c r="E17" s="84">
        <v>2019</v>
      </c>
      <c r="F17" s="158">
        <f>SUM(G17:J17)</f>
        <v>255</v>
      </c>
      <c r="G17" s="159"/>
      <c r="H17" s="160">
        <f t="shared" si="0"/>
        <v>0</v>
      </c>
      <c r="I17" s="160">
        <f t="shared" si="0"/>
        <v>255</v>
      </c>
      <c r="J17" s="78"/>
    </row>
    <row r="18" spans="1:10" ht="11.25">
      <c r="A18" s="348"/>
      <c r="B18" s="448"/>
      <c r="C18" s="314"/>
      <c r="D18" s="468"/>
      <c r="E18" s="193" t="s">
        <v>19</v>
      </c>
      <c r="F18" s="194">
        <f>SUM(F15:F17)</f>
        <v>3382.4</v>
      </c>
      <c r="G18" s="195"/>
      <c r="H18" s="196">
        <f>SUM(H15:H17)</f>
        <v>2577.6</v>
      </c>
      <c r="I18" s="196">
        <f>SUM(I15:I17)</f>
        <v>804.8</v>
      </c>
      <c r="J18" s="197"/>
    </row>
    <row r="19" spans="1:10" s="24" customFormat="1" ht="20.25" customHeight="1">
      <c r="A19" s="465" t="s">
        <v>193</v>
      </c>
      <c r="B19" s="465"/>
      <c r="C19" s="465"/>
      <c r="D19" s="465"/>
      <c r="E19" s="465"/>
      <c r="F19" s="465"/>
      <c r="G19" s="465"/>
      <c r="H19" s="465"/>
      <c r="I19" s="465"/>
      <c r="J19" s="465"/>
    </row>
    <row r="20" spans="1:10" s="24" customFormat="1" ht="13.5" customHeight="1">
      <c r="A20" s="344" t="s">
        <v>8</v>
      </c>
      <c r="B20" s="351" t="s">
        <v>128</v>
      </c>
      <c r="C20" s="347" t="s">
        <v>129</v>
      </c>
      <c r="D20" s="463"/>
      <c r="E20" s="264">
        <v>2017</v>
      </c>
      <c r="F20" s="114">
        <f aca="true" t="shared" si="1" ref="F20:F26">SUM(G20:J20)</f>
        <v>2864</v>
      </c>
      <c r="G20" s="114"/>
      <c r="H20" s="114">
        <f aca="true" t="shared" si="2" ref="H20:I22">SUM(H24,H27,H30)</f>
        <v>2577.6</v>
      </c>
      <c r="I20" s="114">
        <f t="shared" si="2"/>
        <v>286.4</v>
      </c>
      <c r="J20" s="264"/>
    </row>
    <row r="21" spans="1:10" s="24" customFormat="1" ht="13.5" customHeight="1">
      <c r="A21" s="345"/>
      <c r="B21" s="325"/>
      <c r="C21" s="348"/>
      <c r="D21" s="464"/>
      <c r="E21" s="264">
        <v>2018</v>
      </c>
      <c r="F21" s="114">
        <f t="shared" si="1"/>
        <v>263.4</v>
      </c>
      <c r="G21" s="114"/>
      <c r="H21" s="114">
        <f t="shared" si="2"/>
        <v>0</v>
      </c>
      <c r="I21" s="114">
        <f t="shared" si="2"/>
        <v>263.4</v>
      </c>
      <c r="J21" s="264"/>
    </row>
    <row r="22" spans="1:10" s="24" customFormat="1" ht="13.5" customHeight="1" thickBot="1">
      <c r="A22" s="345"/>
      <c r="B22" s="325"/>
      <c r="C22" s="348"/>
      <c r="D22" s="464"/>
      <c r="E22" s="265">
        <v>2019</v>
      </c>
      <c r="F22" s="119">
        <f t="shared" si="1"/>
        <v>255</v>
      </c>
      <c r="G22" s="119"/>
      <c r="H22" s="119">
        <f t="shared" si="2"/>
        <v>0</v>
      </c>
      <c r="I22" s="119">
        <f t="shared" si="2"/>
        <v>255</v>
      </c>
      <c r="J22" s="265"/>
    </row>
    <row r="23" spans="1:10" s="24" customFormat="1" ht="13.5" customHeight="1" thickBot="1">
      <c r="A23" s="346"/>
      <c r="B23" s="352"/>
      <c r="C23" s="349"/>
      <c r="D23" s="466"/>
      <c r="E23" s="133" t="s">
        <v>19</v>
      </c>
      <c r="F23" s="120">
        <f t="shared" si="1"/>
        <v>3382.3999999999996</v>
      </c>
      <c r="G23" s="120"/>
      <c r="H23" s="120">
        <f>SUM(H20:H22)</f>
        <v>2577.6</v>
      </c>
      <c r="I23" s="120">
        <f>SUM(I20:I22)</f>
        <v>804.8</v>
      </c>
      <c r="J23" s="153"/>
    </row>
    <row r="24" spans="1:10" s="24" customFormat="1" ht="27.75" customHeight="1">
      <c r="A24" s="344" t="s">
        <v>131</v>
      </c>
      <c r="B24" s="400" t="s">
        <v>130</v>
      </c>
      <c r="C24" s="376" t="s">
        <v>111</v>
      </c>
      <c r="D24" s="463" t="s">
        <v>211</v>
      </c>
      <c r="E24" s="266">
        <v>2017</v>
      </c>
      <c r="F24" s="123">
        <f t="shared" si="1"/>
        <v>1590</v>
      </c>
      <c r="G24" s="123"/>
      <c r="H24" s="123">
        <v>1431</v>
      </c>
      <c r="I24" s="123">
        <v>159</v>
      </c>
      <c r="J24" s="266"/>
    </row>
    <row r="25" spans="1:10" s="24" customFormat="1" ht="27.75" customHeight="1">
      <c r="A25" s="345"/>
      <c r="B25" s="400"/>
      <c r="C25" s="376"/>
      <c r="D25" s="464"/>
      <c r="E25" s="264">
        <v>2018</v>
      </c>
      <c r="F25" s="114">
        <f t="shared" si="1"/>
        <v>150</v>
      </c>
      <c r="G25" s="114"/>
      <c r="H25" s="114"/>
      <c r="I25" s="114">
        <v>150</v>
      </c>
      <c r="J25" s="264"/>
    </row>
    <row r="26" spans="1:10" s="24" customFormat="1" ht="27.75" customHeight="1">
      <c r="A26" s="346"/>
      <c r="B26" s="400"/>
      <c r="C26" s="376"/>
      <c r="D26" s="467"/>
      <c r="E26" s="264">
        <v>2019</v>
      </c>
      <c r="F26" s="114">
        <f t="shared" si="1"/>
        <v>145.2</v>
      </c>
      <c r="G26" s="114"/>
      <c r="H26" s="114"/>
      <c r="I26" s="114">
        <v>145.2</v>
      </c>
      <c r="J26" s="264"/>
    </row>
    <row r="27" spans="1:10" s="24" customFormat="1" ht="21.75" customHeight="1">
      <c r="A27" s="344" t="s">
        <v>132</v>
      </c>
      <c r="B27" s="351" t="s">
        <v>133</v>
      </c>
      <c r="C27" s="347" t="s">
        <v>134</v>
      </c>
      <c r="D27" s="463" t="s">
        <v>212</v>
      </c>
      <c r="E27" s="264">
        <v>2017</v>
      </c>
      <c r="F27" s="114">
        <f aca="true" t="shared" si="3" ref="F27:F36">SUM(G27:J27)</f>
        <v>150</v>
      </c>
      <c r="G27" s="114"/>
      <c r="H27" s="114">
        <v>135</v>
      </c>
      <c r="I27" s="114">
        <v>15</v>
      </c>
      <c r="J27" s="264"/>
    </row>
    <row r="28" spans="1:10" s="24" customFormat="1" ht="21.75" customHeight="1">
      <c r="A28" s="345"/>
      <c r="B28" s="325"/>
      <c r="C28" s="348"/>
      <c r="D28" s="464"/>
      <c r="E28" s="264">
        <v>2018</v>
      </c>
      <c r="F28" s="114">
        <f t="shared" si="3"/>
        <v>74</v>
      </c>
      <c r="G28" s="114"/>
      <c r="H28" s="114"/>
      <c r="I28" s="114">
        <v>74</v>
      </c>
      <c r="J28" s="264"/>
    </row>
    <row r="29" spans="1:10" s="24" customFormat="1" ht="21.75" customHeight="1">
      <c r="A29" s="345"/>
      <c r="B29" s="325"/>
      <c r="C29" s="348"/>
      <c r="D29" s="464"/>
      <c r="E29" s="264">
        <v>2019</v>
      </c>
      <c r="F29" s="114">
        <f t="shared" si="3"/>
        <v>40</v>
      </c>
      <c r="G29" s="114"/>
      <c r="H29" s="114"/>
      <c r="I29" s="114">
        <v>40</v>
      </c>
      <c r="J29" s="264"/>
    </row>
    <row r="30" spans="1:10" s="24" customFormat="1" ht="24" customHeight="1">
      <c r="A30" s="344" t="s">
        <v>161</v>
      </c>
      <c r="B30" s="351" t="s">
        <v>135</v>
      </c>
      <c r="C30" s="347" t="s">
        <v>134</v>
      </c>
      <c r="D30" s="463" t="s">
        <v>213</v>
      </c>
      <c r="E30" s="264">
        <v>2017</v>
      </c>
      <c r="F30" s="114">
        <f t="shared" si="3"/>
        <v>1124</v>
      </c>
      <c r="G30" s="114"/>
      <c r="H30" s="114">
        <v>1011.6</v>
      </c>
      <c r="I30" s="114">
        <v>112.4</v>
      </c>
      <c r="J30" s="264"/>
    </row>
    <row r="31" spans="1:10" s="24" customFormat="1" ht="24" customHeight="1">
      <c r="A31" s="345"/>
      <c r="B31" s="325"/>
      <c r="C31" s="348"/>
      <c r="D31" s="464"/>
      <c r="E31" s="264">
        <v>2018</v>
      </c>
      <c r="F31" s="114">
        <f t="shared" si="3"/>
        <v>39.4</v>
      </c>
      <c r="G31" s="114"/>
      <c r="H31" s="114"/>
      <c r="I31" s="114">
        <v>39.4</v>
      </c>
      <c r="J31" s="161"/>
    </row>
    <row r="32" spans="1:10" s="24" customFormat="1" ht="24" customHeight="1">
      <c r="A32" s="345"/>
      <c r="B32" s="325"/>
      <c r="C32" s="348"/>
      <c r="D32" s="467"/>
      <c r="E32" s="264">
        <v>2019</v>
      </c>
      <c r="F32" s="114">
        <f t="shared" si="3"/>
        <v>69.8</v>
      </c>
      <c r="G32" s="114"/>
      <c r="H32" s="114"/>
      <c r="I32" s="114">
        <v>69.8</v>
      </c>
      <c r="J32" s="161"/>
    </row>
    <row r="33" spans="1:10" s="24" customFormat="1" ht="11.25">
      <c r="A33" s="376"/>
      <c r="B33" s="377" t="s">
        <v>10</v>
      </c>
      <c r="C33" s="347"/>
      <c r="D33" s="347"/>
      <c r="E33" s="264">
        <v>2017</v>
      </c>
      <c r="F33" s="114">
        <f t="shared" si="3"/>
        <v>2864</v>
      </c>
      <c r="G33" s="114"/>
      <c r="H33" s="114">
        <f aca="true" t="shared" si="4" ref="H33:I35">SUM(H24,H27,H30)</f>
        <v>2577.6</v>
      </c>
      <c r="I33" s="114">
        <f t="shared" si="4"/>
        <v>286.4</v>
      </c>
      <c r="J33" s="161"/>
    </row>
    <row r="34" spans="1:10" s="24" customFormat="1" ht="11.25">
      <c r="A34" s="376"/>
      <c r="B34" s="377"/>
      <c r="C34" s="348"/>
      <c r="D34" s="348"/>
      <c r="E34" s="264">
        <v>2018</v>
      </c>
      <c r="F34" s="114">
        <f t="shared" si="3"/>
        <v>263.4</v>
      </c>
      <c r="G34" s="114"/>
      <c r="H34" s="114">
        <f t="shared" si="4"/>
        <v>0</v>
      </c>
      <c r="I34" s="114">
        <f t="shared" si="4"/>
        <v>263.4</v>
      </c>
      <c r="J34" s="161"/>
    </row>
    <row r="35" spans="1:10" s="24" customFormat="1" ht="12" thickBot="1">
      <c r="A35" s="376"/>
      <c r="B35" s="377"/>
      <c r="C35" s="348"/>
      <c r="D35" s="348"/>
      <c r="E35" s="265">
        <v>2019</v>
      </c>
      <c r="F35" s="119">
        <f t="shared" si="3"/>
        <v>255</v>
      </c>
      <c r="G35" s="119"/>
      <c r="H35" s="119">
        <f t="shared" si="4"/>
        <v>0</v>
      </c>
      <c r="I35" s="119">
        <f t="shared" si="4"/>
        <v>255</v>
      </c>
      <c r="J35" s="162"/>
    </row>
    <row r="36" spans="1:10" s="24" customFormat="1" ht="12" thickBot="1">
      <c r="A36" s="376"/>
      <c r="B36" s="377"/>
      <c r="C36" s="349"/>
      <c r="D36" s="378"/>
      <c r="E36" s="118" t="s">
        <v>11</v>
      </c>
      <c r="F36" s="120">
        <f t="shared" si="3"/>
        <v>3382.3999999999996</v>
      </c>
      <c r="G36" s="120"/>
      <c r="H36" s="120">
        <f>SUM(H33:H35)</f>
        <v>2577.6</v>
      </c>
      <c r="I36" s="120">
        <f>SUM(I33:I35)</f>
        <v>804.8</v>
      </c>
      <c r="J36" s="163"/>
    </row>
    <row r="37" spans="1:10" s="24" customFormat="1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s="24" customFormat="1" ht="18" customHeight="1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9" s="24" customFormat="1" ht="23.25" customHeight="1">
      <c r="A39" s="26"/>
      <c r="B39" s="26"/>
      <c r="C39" s="27"/>
      <c r="D39" s="27"/>
      <c r="E39" s="27"/>
      <c r="F39" s="28"/>
      <c r="G39" s="29"/>
      <c r="H39" s="30"/>
      <c r="I39" s="31"/>
    </row>
    <row r="40" spans="1:9" s="24" customFormat="1" ht="23.25" customHeight="1">
      <c r="A40" s="26"/>
      <c r="B40" s="26"/>
      <c r="C40" s="27"/>
      <c r="D40" s="27"/>
      <c r="E40" s="27"/>
      <c r="F40" s="28"/>
      <c r="G40" s="29"/>
      <c r="H40" s="30"/>
      <c r="I40" s="31"/>
    </row>
    <row r="41" spans="1:9" s="24" customFormat="1" ht="24.75" customHeight="1">
      <c r="A41" s="26"/>
      <c r="B41" s="26"/>
      <c r="C41" s="27"/>
      <c r="D41" s="27"/>
      <c r="E41" s="27"/>
      <c r="F41" s="28"/>
      <c r="G41" s="29"/>
      <c r="H41" s="32"/>
      <c r="I41" s="29"/>
    </row>
    <row r="42" spans="1:9" s="24" customFormat="1" ht="24.75" customHeight="1">
      <c r="A42" s="26"/>
      <c r="B42" s="26"/>
      <c r="C42" s="27"/>
      <c r="D42" s="27"/>
      <c r="E42" s="27"/>
      <c r="F42" s="28"/>
      <c r="G42" s="29"/>
      <c r="H42" s="32"/>
      <c r="I42" s="29"/>
    </row>
    <row r="43" spans="1:9" s="24" customFormat="1" ht="24" customHeight="1">
      <c r="A43" s="26"/>
      <c r="B43" s="26"/>
      <c r="C43" s="27"/>
      <c r="D43" s="27"/>
      <c r="E43" s="27"/>
      <c r="F43" s="28"/>
      <c r="G43" s="29"/>
      <c r="H43" s="32"/>
      <c r="I43" s="29"/>
    </row>
    <row r="44" spans="1:9" s="24" customFormat="1" ht="24" customHeight="1">
      <c r="A44" s="26"/>
      <c r="B44" s="26"/>
      <c r="C44" s="27"/>
      <c r="D44" s="27"/>
      <c r="E44" s="27"/>
      <c r="F44" s="28"/>
      <c r="G44" s="29"/>
      <c r="H44" s="32"/>
      <c r="I44" s="29"/>
    </row>
    <row r="45" spans="1:9" s="24" customFormat="1" ht="23.25" customHeight="1">
      <c r="A45" s="26"/>
      <c r="B45" s="26"/>
      <c r="C45" s="27"/>
      <c r="D45" s="27"/>
      <c r="E45" s="27"/>
      <c r="F45" s="28"/>
      <c r="G45" s="29"/>
      <c r="H45" s="32"/>
      <c r="I45" s="29"/>
    </row>
    <row r="46" spans="1:9" s="24" customFormat="1" ht="23.25" customHeight="1">
      <c r="A46" s="26"/>
      <c r="B46" s="26"/>
      <c r="C46" s="27"/>
      <c r="D46" s="27"/>
      <c r="E46" s="27"/>
      <c r="F46" s="28"/>
      <c r="G46" s="29"/>
      <c r="H46" s="32"/>
      <c r="I46" s="29"/>
    </row>
    <row r="47" spans="1:9" s="24" customFormat="1" ht="35.25" customHeight="1">
      <c r="A47" s="26"/>
      <c r="B47" s="26"/>
      <c r="C47" s="27"/>
      <c r="D47" s="27"/>
      <c r="E47" s="27"/>
      <c r="F47" s="28"/>
      <c r="G47" s="29"/>
      <c r="H47" s="32"/>
      <c r="I47" s="29"/>
    </row>
    <row r="48" spans="1:9" s="24" customFormat="1" ht="35.25" customHeight="1">
      <c r="A48" s="26"/>
      <c r="B48" s="26"/>
      <c r="C48" s="27"/>
      <c r="D48" s="27"/>
      <c r="E48" s="27"/>
      <c r="F48" s="28"/>
      <c r="G48" s="29"/>
      <c r="H48" s="32"/>
      <c r="I48" s="29"/>
    </row>
    <row r="49" spans="1:9" s="24" customFormat="1" ht="88.5" customHeight="1">
      <c r="A49" s="26"/>
      <c r="B49" s="26"/>
      <c r="C49" s="27"/>
      <c r="D49" s="27"/>
      <c r="E49" s="27"/>
      <c r="F49" s="28"/>
      <c r="G49" s="32"/>
      <c r="H49" s="29"/>
      <c r="I49" s="29"/>
    </row>
    <row r="50" spans="1:9" s="24" customFormat="1" ht="88.5" customHeight="1">
      <c r="A50" s="26"/>
      <c r="B50" s="26"/>
      <c r="C50" s="27"/>
      <c r="D50" s="27"/>
      <c r="E50" s="27"/>
      <c r="F50" s="28"/>
      <c r="G50" s="32"/>
      <c r="H50" s="29"/>
      <c r="I50" s="29"/>
    </row>
    <row r="51" spans="1:9" s="24" customFormat="1" ht="75" customHeight="1">
      <c r="A51" s="26"/>
      <c r="B51" s="26"/>
      <c r="C51" s="27"/>
      <c r="D51" s="27"/>
      <c r="E51" s="27"/>
      <c r="F51" s="28"/>
      <c r="G51" s="29"/>
      <c r="H51" s="32"/>
      <c r="I51" s="29"/>
    </row>
    <row r="52" spans="1:9" s="24" customFormat="1" ht="75" customHeight="1">
      <c r="A52" s="26"/>
      <c r="B52" s="26"/>
      <c r="C52" s="27"/>
      <c r="D52" s="27"/>
      <c r="E52" s="27"/>
      <c r="F52" s="28"/>
      <c r="G52" s="29"/>
      <c r="H52" s="32"/>
      <c r="I52" s="29"/>
    </row>
    <row r="53" spans="1:9" s="24" customFormat="1" ht="132" customHeight="1">
      <c r="A53" s="33"/>
      <c r="B53" s="26"/>
      <c r="C53" s="27"/>
      <c r="D53" s="27"/>
      <c r="E53" s="27"/>
      <c r="F53" s="28"/>
      <c r="G53" s="31"/>
      <c r="H53" s="32"/>
      <c r="I53" s="29"/>
    </row>
    <row r="54" spans="1:9" s="24" customFormat="1" ht="132" customHeight="1">
      <c r="A54" s="33"/>
      <c r="B54" s="26"/>
      <c r="C54" s="27"/>
      <c r="D54" s="27"/>
      <c r="E54" s="27"/>
      <c r="F54" s="28"/>
      <c r="G54" s="31"/>
      <c r="H54" s="32"/>
      <c r="I54" s="29"/>
    </row>
    <row r="55" spans="1:9" s="24" customFormat="1" ht="91.5" customHeight="1">
      <c r="A55" s="26"/>
      <c r="B55" s="26"/>
      <c r="C55" s="27"/>
      <c r="D55" s="27"/>
      <c r="E55" s="27"/>
      <c r="F55" s="28"/>
      <c r="G55" s="29"/>
      <c r="H55" s="32"/>
      <c r="I55" s="29"/>
    </row>
    <row r="56" spans="1:9" s="24" customFormat="1" ht="91.5" customHeight="1">
      <c r="A56" s="26"/>
      <c r="B56" s="26"/>
      <c r="C56" s="27"/>
      <c r="D56" s="27"/>
      <c r="E56" s="27"/>
      <c r="F56" s="28"/>
      <c r="G56" s="29"/>
      <c r="H56" s="32"/>
      <c r="I56" s="29"/>
    </row>
    <row r="57" spans="1:9" s="24" customFormat="1" ht="24.75" customHeight="1">
      <c r="A57" s="26"/>
      <c r="B57" s="26"/>
      <c r="C57" s="27"/>
      <c r="D57" s="27"/>
      <c r="E57" s="27"/>
      <c r="F57" s="28"/>
      <c r="G57" s="29"/>
      <c r="H57" s="32"/>
      <c r="I57" s="29"/>
    </row>
    <row r="58" spans="1:9" s="24" customFormat="1" ht="24.75" customHeight="1">
      <c r="A58" s="26"/>
      <c r="B58" s="26"/>
      <c r="C58" s="27"/>
      <c r="D58" s="27"/>
      <c r="E58" s="27"/>
      <c r="F58" s="28"/>
      <c r="G58" s="29"/>
      <c r="H58" s="32"/>
      <c r="I58" s="29"/>
    </row>
    <row r="59" spans="1:9" s="24" customFormat="1" ht="45" customHeight="1" hidden="1">
      <c r="A59" s="34"/>
      <c r="B59" s="34"/>
      <c r="C59" s="35"/>
      <c r="D59" s="35"/>
      <c r="E59" s="35"/>
      <c r="F59" s="26"/>
      <c r="G59" s="29"/>
      <c r="H59" s="29"/>
      <c r="I59" s="29"/>
    </row>
    <row r="60" spans="1:9" s="24" customFormat="1" ht="24" customHeight="1">
      <c r="A60" s="26"/>
      <c r="B60" s="26"/>
      <c r="C60" s="27"/>
      <c r="D60" s="27"/>
      <c r="E60" s="27"/>
      <c r="F60" s="28"/>
      <c r="G60" s="29"/>
      <c r="H60" s="32"/>
      <c r="I60" s="29"/>
    </row>
    <row r="61" spans="1:9" s="24" customFormat="1" ht="24" customHeight="1">
      <c r="A61" s="26"/>
      <c r="B61" s="26"/>
      <c r="C61" s="27"/>
      <c r="D61" s="27"/>
      <c r="E61" s="27"/>
      <c r="F61" s="28"/>
      <c r="G61" s="29"/>
      <c r="H61" s="32"/>
      <c r="I61" s="29"/>
    </row>
    <row r="62" spans="1:9" s="24" customFormat="1" ht="46.5" customHeight="1">
      <c r="A62" s="26"/>
      <c r="B62" s="26"/>
      <c r="C62" s="27"/>
      <c r="D62" s="27"/>
      <c r="E62" s="27"/>
      <c r="F62" s="28"/>
      <c r="G62" s="29"/>
      <c r="H62" s="32"/>
      <c r="I62" s="29"/>
    </row>
    <row r="63" spans="1:9" s="24" customFormat="1" ht="46.5" customHeight="1">
      <c r="A63" s="26"/>
      <c r="B63" s="26"/>
      <c r="C63" s="27"/>
      <c r="D63" s="27"/>
      <c r="E63" s="27"/>
      <c r="F63" s="28"/>
      <c r="G63" s="29"/>
      <c r="H63" s="32"/>
      <c r="I63" s="29"/>
    </row>
    <row r="64" spans="1:9" s="24" customFormat="1" ht="36" customHeight="1">
      <c r="A64" s="26"/>
      <c r="B64" s="26"/>
      <c r="C64" s="27"/>
      <c r="D64" s="27"/>
      <c r="E64" s="27"/>
      <c r="F64" s="28"/>
      <c r="G64" s="32"/>
      <c r="H64" s="32"/>
      <c r="I64" s="29"/>
    </row>
    <row r="65" spans="1:9" s="24" customFormat="1" ht="36" customHeight="1">
      <c r="A65" s="26"/>
      <c r="B65" s="26"/>
      <c r="C65" s="27"/>
      <c r="D65" s="27"/>
      <c r="E65" s="27"/>
      <c r="F65" s="28"/>
      <c r="G65" s="32"/>
      <c r="H65" s="32"/>
      <c r="I65" s="29"/>
    </row>
    <row r="66" spans="1:9" s="24" customFormat="1" ht="23.25" customHeight="1">
      <c r="A66" s="26"/>
      <c r="B66" s="26"/>
      <c r="C66" s="27"/>
      <c r="D66" s="27"/>
      <c r="E66" s="27"/>
      <c r="F66" s="28"/>
      <c r="G66" s="29"/>
      <c r="H66" s="32"/>
      <c r="I66" s="29"/>
    </row>
    <row r="67" spans="1:9" s="24" customFormat="1" ht="23.25" customHeight="1">
      <c r="A67" s="26"/>
      <c r="B67" s="26"/>
      <c r="C67" s="27"/>
      <c r="D67" s="27"/>
      <c r="E67" s="27"/>
      <c r="F67" s="28"/>
      <c r="G67" s="29"/>
      <c r="H67" s="32"/>
      <c r="I67" s="29"/>
    </row>
    <row r="68" spans="1:9" s="24" customFormat="1" ht="36.75" customHeight="1">
      <c r="A68" s="26"/>
      <c r="B68" s="26"/>
      <c r="C68" s="27"/>
      <c r="D68" s="27"/>
      <c r="E68" s="27"/>
      <c r="F68" s="28"/>
      <c r="G68" s="32"/>
      <c r="H68" s="32"/>
      <c r="I68" s="29"/>
    </row>
    <row r="69" spans="1:9" s="24" customFormat="1" ht="36.75" customHeight="1">
      <c r="A69" s="26"/>
      <c r="B69" s="26"/>
      <c r="C69" s="27"/>
      <c r="D69" s="27"/>
      <c r="E69" s="27"/>
      <c r="F69" s="28"/>
      <c r="G69" s="32"/>
      <c r="H69" s="32"/>
      <c r="I69" s="29"/>
    </row>
    <row r="70" spans="1:9" s="24" customFormat="1" ht="54.75" customHeight="1">
      <c r="A70" s="26"/>
      <c r="B70" s="26"/>
      <c r="C70" s="27"/>
      <c r="D70" s="27"/>
      <c r="E70" s="27"/>
      <c r="F70" s="28"/>
      <c r="G70" s="29"/>
      <c r="H70" s="32"/>
      <c r="I70" s="29"/>
    </row>
    <row r="71" spans="1:9" s="24" customFormat="1" ht="54.75" customHeight="1">
      <c r="A71" s="26"/>
      <c r="B71" s="26"/>
      <c r="C71" s="27"/>
      <c r="D71" s="27"/>
      <c r="E71" s="27"/>
      <c r="F71" s="28"/>
      <c r="G71" s="29"/>
      <c r="H71" s="32"/>
      <c r="I71" s="29"/>
    </row>
    <row r="72" spans="1:9" s="24" customFormat="1" ht="25.5" customHeight="1">
      <c r="A72" s="26"/>
      <c r="B72" s="26"/>
      <c r="C72" s="27"/>
      <c r="D72" s="27"/>
      <c r="E72" s="27"/>
      <c r="F72" s="28"/>
      <c r="G72" s="29"/>
      <c r="H72" s="32"/>
      <c r="I72" s="29"/>
    </row>
    <row r="73" spans="1:9" s="24" customFormat="1" ht="25.5" customHeight="1">
      <c r="A73" s="26"/>
      <c r="B73" s="26"/>
      <c r="C73" s="27"/>
      <c r="D73" s="27"/>
      <c r="E73" s="27"/>
      <c r="F73" s="28"/>
      <c r="G73" s="29"/>
      <c r="H73" s="32"/>
      <c r="I73" s="29"/>
    </row>
    <row r="74" spans="1:9" s="24" customFormat="1" ht="42" customHeight="1">
      <c r="A74" s="26"/>
      <c r="B74" s="26"/>
      <c r="C74" s="27"/>
      <c r="D74" s="27"/>
      <c r="E74" s="27"/>
      <c r="F74" s="28"/>
      <c r="G74" s="29"/>
      <c r="H74" s="32"/>
      <c r="I74" s="29"/>
    </row>
    <row r="75" spans="1:9" s="24" customFormat="1" ht="42" customHeight="1">
      <c r="A75" s="26"/>
      <c r="B75" s="26"/>
      <c r="C75" s="27"/>
      <c r="D75" s="27"/>
      <c r="E75" s="27"/>
      <c r="F75" s="28"/>
      <c r="G75" s="29"/>
      <c r="H75" s="32"/>
      <c r="I75" s="29"/>
    </row>
    <row r="76" spans="1:9" s="24" customFormat="1" ht="18" customHeight="1">
      <c r="A76" s="26"/>
      <c r="B76" s="26"/>
      <c r="C76" s="27"/>
      <c r="D76" s="27"/>
      <c r="E76" s="27"/>
      <c r="F76" s="28"/>
      <c r="G76" s="29"/>
      <c r="H76" s="32"/>
      <c r="I76" s="29"/>
    </row>
    <row r="77" spans="1:9" s="24" customFormat="1" ht="18" customHeight="1">
      <c r="A77" s="26"/>
      <c r="B77" s="26"/>
      <c r="C77" s="27"/>
      <c r="D77" s="27"/>
      <c r="E77" s="27"/>
      <c r="F77" s="28"/>
      <c r="G77" s="29"/>
      <c r="H77" s="32"/>
      <c r="I77" s="29"/>
    </row>
    <row r="78" spans="1:9" s="24" customFormat="1" ht="19.5" customHeight="1">
      <c r="A78" s="26"/>
      <c r="B78" s="26"/>
      <c r="C78" s="27"/>
      <c r="D78" s="27"/>
      <c r="E78" s="27"/>
      <c r="F78" s="28"/>
      <c r="G78" s="29"/>
      <c r="H78" s="32"/>
      <c r="I78" s="29"/>
    </row>
    <row r="79" spans="1:9" s="24" customFormat="1" ht="19.5" customHeight="1">
      <c r="A79" s="26"/>
      <c r="B79" s="26"/>
      <c r="C79" s="27"/>
      <c r="D79" s="27"/>
      <c r="E79" s="27"/>
      <c r="F79" s="28"/>
      <c r="G79" s="29"/>
      <c r="H79" s="32"/>
      <c r="I79" s="29"/>
    </row>
    <row r="80" spans="1:9" s="24" customFormat="1" ht="21.75" customHeight="1">
      <c r="A80" s="26"/>
      <c r="B80" s="26"/>
      <c r="C80" s="27"/>
      <c r="D80" s="27"/>
      <c r="E80" s="27"/>
      <c r="F80" s="28"/>
      <c r="G80" s="29"/>
      <c r="H80" s="32"/>
      <c r="I80" s="29"/>
    </row>
    <row r="81" spans="1:9" s="24" customFormat="1" ht="21.75" customHeight="1">
      <c r="A81" s="26"/>
      <c r="B81" s="26"/>
      <c r="C81" s="27"/>
      <c r="D81" s="27"/>
      <c r="E81" s="27"/>
      <c r="F81" s="28"/>
      <c r="G81" s="29"/>
      <c r="H81" s="32"/>
      <c r="I81" s="29"/>
    </row>
    <row r="82" s="24" customFormat="1" ht="11.25">
      <c r="A82" s="36"/>
    </row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</sheetData>
  <sheetProtection/>
  <mergeCells count="38">
    <mergeCell ref="D15:D18"/>
    <mergeCell ref="A33:A36"/>
    <mergeCell ref="B33:B36"/>
    <mergeCell ref="D12:D13"/>
    <mergeCell ref="A15:A18"/>
    <mergeCell ref="B15:B18"/>
    <mergeCell ref="A20:A23"/>
    <mergeCell ref="A24:A26"/>
    <mergeCell ref="C30:C32"/>
    <mergeCell ref="D24:D26"/>
    <mergeCell ref="A7:J7"/>
    <mergeCell ref="A8:J8"/>
    <mergeCell ref="A9:J9"/>
    <mergeCell ref="A10:J10"/>
    <mergeCell ref="A12:A13"/>
    <mergeCell ref="B12:B13"/>
    <mergeCell ref="C12:C13"/>
    <mergeCell ref="E12:E13"/>
    <mergeCell ref="F12:J12"/>
    <mergeCell ref="C27:C29"/>
    <mergeCell ref="A30:A32"/>
    <mergeCell ref="B30:B32"/>
    <mergeCell ref="D20:D23"/>
    <mergeCell ref="B24:B26"/>
    <mergeCell ref="C24:C26"/>
    <mergeCell ref="C20:C23"/>
    <mergeCell ref="B20:B23"/>
    <mergeCell ref="D30:D32"/>
    <mergeCell ref="H3:J3"/>
    <mergeCell ref="H4:J4"/>
    <mergeCell ref="H5:J5"/>
    <mergeCell ref="C33:C36"/>
    <mergeCell ref="D33:D36"/>
    <mergeCell ref="D27:D29"/>
    <mergeCell ref="C15:C18"/>
    <mergeCell ref="A19:J19"/>
    <mergeCell ref="B27:B29"/>
    <mergeCell ref="A27:A29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  <rowBreaks count="6" manualBreakCount="6">
    <brk id="26" max="9" man="1"/>
    <brk id="40" max="255" man="1"/>
    <brk id="50" max="255" man="1"/>
    <brk id="54" max="255" man="1"/>
    <brk id="63" max="255" man="1"/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view="pageBreakPreview" zoomScaleSheetLayoutView="100" zoomScalePageLayoutView="0" workbookViewId="0" topLeftCell="A1">
      <selection activeCell="G5" sqref="G5:J5"/>
    </sheetView>
  </sheetViews>
  <sheetFormatPr defaultColWidth="9.140625" defaultRowHeight="15"/>
  <cols>
    <col min="1" max="1" width="5.8515625" style="4" customWidth="1"/>
    <col min="2" max="2" width="55.140625" style="4" customWidth="1"/>
    <col min="3" max="3" width="14.421875" style="4" customWidth="1"/>
    <col min="4" max="4" width="11.28125" style="4" bestFit="1" customWidth="1"/>
    <col min="5" max="5" width="7.57421875" style="4" customWidth="1"/>
    <col min="6" max="6" width="8.7109375" style="4" customWidth="1"/>
    <col min="7" max="7" width="9.57421875" style="4" customWidth="1"/>
    <col min="8" max="8" width="10.140625" style="4" customWidth="1"/>
    <col min="9" max="9" width="9.57421875" style="4" customWidth="1"/>
    <col min="10" max="10" width="8.421875" style="4" customWidth="1"/>
    <col min="11" max="11" width="10.8515625" style="4" bestFit="1" customWidth="1"/>
    <col min="12" max="12" width="9.140625" style="24" customWidth="1"/>
    <col min="13" max="14" width="10.8515625" style="24" bestFit="1" customWidth="1"/>
    <col min="15" max="15" width="9.140625" style="24" customWidth="1"/>
    <col min="16" max="16384" width="9.140625" style="4" customWidth="1"/>
  </cols>
  <sheetData>
    <row r="1" spans="7:11" ht="11.25">
      <c r="G1" s="483" t="s">
        <v>224</v>
      </c>
      <c r="H1" s="483"/>
      <c r="I1" s="483"/>
      <c r="J1" s="483"/>
      <c r="K1" s="24"/>
    </row>
    <row r="2" spans="7:11" ht="11.25">
      <c r="G2" s="483" t="s">
        <v>227</v>
      </c>
      <c r="H2" s="483"/>
      <c r="I2" s="483"/>
      <c r="J2" s="483"/>
      <c r="K2" s="24"/>
    </row>
    <row r="3" spans="7:10" ht="39.75" customHeight="1">
      <c r="G3" s="433" t="s">
        <v>233</v>
      </c>
      <c r="H3" s="433"/>
      <c r="I3" s="433"/>
      <c r="J3" s="433"/>
    </row>
    <row r="4" spans="7:11" ht="55.5" customHeight="1">
      <c r="G4" s="434" t="s">
        <v>229</v>
      </c>
      <c r="H4" s="434"/>
      <c r="I4" s="434"/>
      <c r="J4" s="434"/>
      <c r="K4" s="24"/>
    </row>
    <row r="5" spans="7:10" ht="23.25" customHeight="1">
      <c r="G5" s="434" t="s">
        <v>240</v>
      </c>
      <c r="H5" s="434"/>
      <c r="I5" s="434"/>
      <c r="J5" s="434"/>
    </row>
    <row r="7" spans="1:12" ht="12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103"/>
      <c r="K7" s="103"/>
      <c r="L7" s="281"/>
    </row>
    <row r="8" spans="1:12" ht="15" customHeight="1">
      <c r="A8" s="435" t="s">
        <v>138</v>
      </c>
      <c r="B8" s="435"/>
      <c r="C8" s="435"/>
      <c r="D8" s="435"/>
      <c r="E8" s="435"/>
      <c r="F8" s="435"/>
      <c r="G8" s="435"/>
      <c r="H8" s="435"/>
      <c r="I8" s="435"/>
      <c r="J8" s="103"/>
      <c r="K8" s="103"/>
      <c r="L8" s="281"/>
    </row>
    <row r="9" spans="1:12" ht="12">
      <c r="A9" s="418" t="s">
        <v>113</v>
      </c>
      <c r="B9" s="418"/>
      <c r="C9" s="418"/>
      <c r="D9" s="418"/>
      <c r="E9" s="418"/>
      <c r="F9" s="418"/>
      <c r="G9" s="418"/>
      <c r="H9" s="418"/>
      <c r="I9" s="418"/>
      <c r="J9" s="102"/>
      <c r="K9" s="102"/>
      <c r="L9" s="282"/>
    </row>
    <row r="10" spans="2:10" ht="27" customHeight="1">
      <c r="B10" s="440" t="s">
        <v>232</v>
      </c>
      <c r="C10" s="440"/>
      <c r="D10" s="440"/>
      <c r="E10" s="440"/>
      <c r="F10" s="440"/>
      <c r="G10" s="440"/>
      <c r="H10" s="440"/>
      <c r="I10" s="440"/>
      <c r="J10" s="440"/>
    </row>
    <row r="11" ht="11.25">
      <c r="B11" s="22"/>
    </row>
    <row r="12" spans="1:10" ht="11.25" customHeight="1">
      <c r="A12" s="472" t="s">
        <v>20</v>
      </c>
      <c r="B12" s="376" t="s">
        <v>79</v>
      </c>
      <c r="C12" s="376" t="s">
        <v>1</v>
      </c>
      <c r="D12" s="347" t="s">
        <v>140</v>
      </c>
      <c r="E12" s="376" t="s">
        <v>143</v>
      </c>
      <c r="F12" s="376" t="s">
        <v>80</v>
      </c>
      <c r="G12" s="376"/>
      <c r="H12" s="376"/>
      <c r="I12" s="376"/>
      <c r="J12" s="376"/>
    </row>
    <row r="13" spans="1:12" ht="32.25" customHeight="1">
      <c r="A13" s="340"/>
      <c r="B13" s="376"/>
      <c r="C13" s="376"/>
      <c r="D13" s="349"/>
      <c r="E13" s="376"/>
      <c r="F13" s="265" t="s">
        <v>4</v>
      </c>
      <c r="G13" s="77" t="s">
        <v>21</v>
      </c>
      <c r="H13" s="77" t="s">
        <v>5</v>
      </c>
      <c r="I13" s="77" t="s">
        <v>121</v>
      </c>
      <c r="J13" s="77" t="s">
        <v>122</v>
      </c>
      <c r="L13" s="267"/>
    </row>
    <row r="14" spans="1:12" ht="11.25">
      <c r="A14" s="76">
        <v>1</v>
      </c>
      <c r="B14" s="76">
        <v>2</v>
      </c>
      <c r="C14" s="76">
        <v>3</v>
      </c>
      <c r="D14" s="76">
        <v>4</v>
      </c>
      <c r="E14" s="76">
        <v>6</v>
      </c>
      <c r="F14" s="76">
        <v>7</v>
      </c>
      <c r="G14" s="76">
        <v>8</v>
      </c>
      <c r="H14" s="76">
        <v>9</v>
      </c>
      <c r="I14" s="76">
        <v>10</v>
      </c>
      <c r="J14" s="76">
        <v>10</v>
      </c>
      <c r="L14" s="283"/>
    </row>
    <row r="15" spans="1:15" s="37" customFormat="1" ht="15" customHeight="1">
      <c r="A15" s="371"/>
      <c r="B15" s="447" t="s">
        <v>172</v>
      </c>
      <c r="C15" s="299" t="s">
        <v>9</v>
      </c>
      <c r="D15" s="327"/>
      <c r="E15" s="39">
        <v>2017</v>
      </c>
      <c r="F15" s="106">
        <f>SUM(G15:J15)</f>
        <v>41114.59999999999</v>
      </c>
      <c r="G15" s="106">
        <f aca="true" t="shared" si="0" ref="G15:H17">G35</f>
        <v>0</v>
      </c>
      <c r="H15" s="106">
        <f t="shared" si="0"/>
        <v>41114.59999999999</v>
      </c>
      <c r="I15" s="61"/>
      <c r="J15" s="61"/>
      <c r="L15" s="279"/>
      <c r="M15" s="87"/>
      <c r="N15" s="87"/>
      <c r="O15" s="87"/>
    </row>
    <row r="16" spans="1:15" s="37" customFormat="1" ht="15" customHeight="1">
      <c r="A16" s="371"/>
      <c r="B16" s="448"/>
      <c r="C16" s="300"/>
      <c r="D16" s="328"/>
      <c r="E16" s="39">
        <v>2018</v>
      </c>
      <c r="F16" s="106">
        <f>SUM(G16:J16)</f>
        <v>1715.6</v>
      </c>
      <c r="G16" s="106">
        <f t="shared" si="0"/>
        <v>0</v>
      </c>
      <c r="H16" s="106">
        <f t="shared" si="0"/>
        <v>1715.6</v>
      </c>
      <c r="I16" s="61"/>
      <c r="J16" s="61"/>
      <c r="L16" s="279"/>
      <c r="M16" s="87"/>
      <c r="N16" s="87"/>
      <c r="O16" s="87"/>
    </row>
    <row r="17" spans="1:15" s="37" customFormat="1" ht="15" customHeight="1" thickBot="1">
      <c r="A17" s="371"/>
      <c r="B17" s="448"/>
      <c r="C17" s="300"/>
      <c r="D17" s="328"/>
      <c r="E17" s="38">
        <v>2019</v>
      </c>
      <c r="F17" s="164">
        <f>SUM(G17:J17)</f>
        <v>1715.6</v>
      </c>
      <c r="G17" s="164">
        <f t="shared" si="0"/>
        <v>0</v>
      </c>
      <c r="H17" s="164">
        <f t="shared" si="0"/>
        <v>1715.6</v>
      </c>
      <c r="I17" s="165"/>
      <c r="J17" s="165"/>
      <c r="L17" s="279"/>
      <c r="M17" s="87"/>
      <c r="N17" s="87"/>
      <c r="O17" s="87"/>
    </row>
    <row r="18" spans="1:15" s="37" customFormat="1" ht="14.25" customHeight="1" thickBot="1">
      <c r="A18" s="371"/>
      <c r="B18" s="449"/>
      <c r="C18" s="301"/>
      <c r="D18" s="334"/>
      <c r="E18" s="67" t="s">
        <v>11</v>
      </c>
      <c r="F18" s="166">
        <f>SUM(F15:F17)</f>
        <v>44545.79999999999</v>
      </c>
      <c r="G18" s="166">
        <f>SUM(G15:G17)</f>
        <v>0</v>
      </c>
      <c r="H18" s="166">
        <f>SUM(H15:H17)</f>
        <v>44545.79999999999</v>
      </c>
      <c r="I18" s="167">
        <f>SUM(I15:I17)</f>
        <v>0</v>
      </c>
      <c r="J18" s="168">
        <f>SUM(J15:J17)</f>
        <v>0</v>
      </c>
      <c r="L18" s="279"/>
      <c r="M18" s="87"/>
      <c r="N18" s="87"/>
      <c r="O18" s="87"/>
    </row>
    <row r="19" spans="1:15" s="37" customFormat="1" ht="18.75" customHeight="1">
      <c r="A19" s="473" t="s">
        <v>171</v>
      </c>
      <c r="B19" s="373"/>
      <c r="C19" s="373"/>
      <c r="D19" s="373"/>
      <c r="E19" s="374"/>
      <c r="F19" s="374"/>
      <c r="G19" s="374"/>
      <c r="H19" s="374"/>
      <c r="I19" s="374"/>
      <c r="J19" s="375"/>
      <c r="L19" s="279"/>
      <c r="M19" s="87"/>
      <c r="N19" s="87"/>
      <c r="O19" s="87"/>
    </row>
    <row r="20" spans="1:15" s="37" customFormat="1" ht="30" customHeight="1">
      <c r="A20" s="335" t="s">
        <v>8</v>
      </c>
      <c r="B20" s="474" t="s">
        <v>81</v>
      </c>
      <c r="C20" s="474" t="s">
        <v>9</v>
      </c>
      <c r="D20" s="327"/>
      <c r="E20" s="39">
        <v>2017</v>
      </c>
      <c r="F20" s="107">
        <f aca="true" t="shared" si="1" ref="F20:F34">SUM(G20:J20)</f>
        <v>1715.6</v>
      </c>
      <c r="G20" s="107"/>
      <c r="H20" s="107">
        <v>1715.6</v>
      </c>
      <c r="I20" s="108"/>
      <c r="J20" s="108"/>
      <c r="L20" s="279"/>
      <c r="M20" s="87"/>
      <c r="N20" s="87"/>
      <c r="O20" s="87"/>
    </row>
    <row r="21" spans="1:15" s="37" customFormat="1" ht="30" customHeight="1">
      <c r="A21" s="331"/>
      <c r="B21" s="475"/>
      <c r="C21" s="475"/>
      <c r="D21" s="328"/>
      <c r="E21" s="39">
        <v>2018</v>
      </c>
      <c r="F21" s="107">
        <f t="shared" si="1"/>
        <v>1715.6</v>
      </c>
      <c r="G21" s="107"/>
      <c r="H21" s="107">
        <v>1715.6</v>
      </c>
      <c r="I21" s="108"/>
      <c r="J21" s="108"/>
      <c r="L21" s="279"/>
      <c r="M21" s="87"/>
      <c r="N21" s="87"/>
      <c r="O21" s="87"/>
    </row>
    <row r="22" spans="1:15" s="37" customFormat="1" ht="30" customHeight="1">
      <c r="A22" s="336"/>
      <c r="B22" s="476"/>
      <c r="C22" s="476"/>
      <c r="D22" s="353"/>
      <c r="E22" s="39">
        <v>2019</v>
      </c>
      <c r="F22" s="107">
        <f t="shared" si="1"/>
        <v>1715.6</v>
      </c>
      <c r="G22" s="107"/>
      <c r="H22" s="107">
        <v>1715.6</v>
      </c>
      <c r="I22" s="108"/>
      <c r="J22" s="108"/>
      <c r="L22" s="279"/>
      <c r="M22" s="87"/>
      <c r="N22" s="87"/>
      <c r="O22" s="87"/>
    </row>
    <row r="23" spans="1:15" s="37" customFormat="1" ht="12.75" customHeight="1">
      <c r="A23" s="335" t="s">
        <v>22</v>
      </c>
      <c r="B23" s="469" t="s">
        <v>105</v>
      </c>
      <c r="C23" s="299" t="s">
        <v>9</v>
      </c>
      <c r="D23" s="327"/>
      <c r="E23" s="39">
        <v>2017</v>
      </c>
      <c r="F23" s="107">
        <f t="shared" si="1"/>
        <v>36099</v>
      </c>
      <c r="G23" s="109"/>
      <c r="H23" s="110">
        <v>36099</v>
      </c>
      <c r="I23" s="111"/>
      <c r="J23" s="111"/>
      <c r="K23" s="226"/>
      <c r="L23" s="279"/>
      <c r="M23" s="284"/>
      <c r="N23" s="284"/>
      <c r="O23" s="87"/>
    </row>
    <row r="24" spans="1:15" s="37" customFormat="1" ht="12.75" customHeight="1">
      <c r="A24" s="331"/>
      <c r="B24" s="470"/>
      <c r="C24" s="300"/>
      <c r="D24" s="328"/>
      <c r="E24" s="39">
        <v>2018</v>
      </c>
      <c r="F24" s="107">
        <f t="shared" si="1"/>
        <v>0</v>
      </c>
      <c r="G24" s="109"/>
      <c r="H24" s="110"/>
      <c r="I24" s="111"/>
      <c r="J24" s="111"/>
      <c r="K24" s="226"/>
      <c r="L24" s="279"/>
      <c r="M24" s="284"/>
      <c r="N24" s="284"/>
      <c r="O24" s="87"/>
    </row>
    <row r="25" spans="1:15" s="37" customFormat="1" ht="12.75" customHeight="1">
      <c r="A25" s="336"/>
      <c r="B25" s="471"/>
      <c r="C25" s="301"/>
      <c r="D25" s="353"/>
      <c r="E25" s="39">
        <v>2019</v>
      </c>
      <c r="F25" s="107">
        <f t="shared" si="1"/>
        <v>0</v>
      </c>
      <c r="G25" s="109"/>
      <c r="H25" s="110"/>
      <c r="I25" s="111"/>
      <c r="J25" s="111"/>
      <c r="K25" s="226"/>
      <c r="L25" s="279"/>
      <c r="M25" s="284"/>
      <c r="N25" s="284"/>
      <c r="O25" s="87"/>
    </row>
    <row r="26" spans="1:15" s="37" customFormat="1" ht="16.5" customHeight="1">
      <c r="A26" s="335" t="s">
        <v>23</v>
      </c>
      <c r="B26" s="469" t="s">
        <v>189</v>
      </c>
      <c r="C26" s="299" t="s">
        <v>9</v>
      </c>
      <c r="D26" s="327"/>
      <c r="E26" s="39">
        <v>2017</v>
      </c>
      <c r="F26" s="107">
        <f t="shared" si="1"/>
        <v>977.2</v>
      </c>
      <c r="G26" s="109"/>
      <c r="H26" s="110">
        <v>977.2</v>
      </c>
      <c r="I26" s="111"/>
      <c r="J26" s="111"/>
      <c r="K26" s="226"/>
      <c r="L26" s="279"/>
      <c r="M26" s="284"/>
      <c r="N26" s="284"/>
      <c r="O26" s="87"/>
    </row>
    <row r="27" spans="1:15" s="37" customFormat="1" ht="16.5" customHeight="1">
      <c r="A27" s="331"/>
      <c r="B27" s="470"/>
      <c r="C27" s="300"/>
      <c r="D27" s="328"/>
      <c r="E27" s="39">
        <v>2018</v>
      </c>
      <c r="F27" s="107">
        <f t="shared" si="1"/>
        <v>0</v>
      </c>
      <c r="G27" s="109"/>
      <c r="H27" s="110"/>
      <c r="I27" s="111"/>
      <c r="J27" s="111"/>
      <c r="K27" s="226"/>
      <c r="L27" s="279"/>
      <c r="M27" s="284"/>
      <c r="N27" s="284"/>
      <c r="O27" s="87"/>
    </row>
    <row r="28" spans="1:15" s="37" customFormat="1" ht="12.75" customHeight="1">
      <c r="A28" s="336"/>
      <c r="B28" s="471"/>
      <c r="C28" s="301"/>
      <c r="D28" s="353"/>
      <c r="E28" s="39">
        <v>2019</v>
      </c>
      <c r="F28" s="107">
        <f t="shared" si="1"/>
        <v>0</v>
      </c>
      <c r="G28" s="109"/>
      <c r="H28" s="110"/>
      <c r="I28" s="111"/>
      <c r="J28" s="111"/>
      <c r="K28" s="226"/>
      <c r="L28" s="279"/>
      <c r="M28" s="87"/>
      <c r="N28" s="87"/>
      <c r="O28" s="87"/>
    </row>
    <row r="29" spans="1:15" s="37" customFormat="1" ht="16.5" customHeight="1">
      <c r="A29" s="335" t="s">
        <v>36</v>
      </c>
      <c r="B29" s="469" t="s">
        <v>88</v>
      </c>
      <c r="C29" s="299" t="s">
        <v>9</v>
      </c>
      <c r="D29" s="327"/>
      <c r="E29" s="39">
        <v>2017</v>
      </c>
      <c r="F29" s="107">
        <f t="shared" si="1"/>
        <v>890.1999999999999</v>
      </c>
      <c r="G29" s="109"/>
      <c r="H29" s="110">
        <v>890.1999999999999</v>
      </c>
      <c r="I29" s="111"/>
      <c r="J29" s="111"/>
      <c r="K29" s="226"/>
      <c r="L29" s="279"/>
      <c r="M29" s="284"/>
      <c r="N29" s="284"/>
      <c r="O29" s="87"/>
    </row>
    <row r="30" spans="1:15" s="37" customFormat="1" ht="16.5" customHeight="1">
      <c r="A30" s="331"/>
      <c r="B30" s="470"/>
      <c r="C30" s="300"/>
      <c r="D30" s="328"/>
      <c r="E30" s="39">
        <v>2018</v>
      </c>
      <c r="F30" s="107">
        <f t="shared" si="1"/>
        <v>0</v>
      </c>
      <c r="G30" s="109"/>
      <c r="H30" s="110"/>
      <c r="I30" s="111"/>
      <c r="J30" s="111"/>
      <c r="K30" s="226"/>
      <c r="L30" s="279"/>
      <c r="M30" s="87"/>
      <c r="N30" s="87"/>
      <c r="O30" s="87"/>
    </row>
    <row r="31" spans="1:15" s="37" customFormat="1" ht="16.5" customHeight="1">
      <c r="A31" s="336"/>
      <c r="B31" s="471"/>
      <c r="C31" s="301"/>
      <c r="D31" s="353"/>
      <c r="E31" s="39">
        <v>2019</v>
      </c>
      <c r="F31" s="107">
        <f t="shared" si="1"/>
        <v>0</v>
      </c>
      <c r="G31" s="109"/>
      <c r="H31" s="110"/>
      <c r="I31" s="111"/>
      <c r="J31" s="111"/>
      <c r="K31" s="226"/>
      <c r="L31" s="279"/>
      <c r="M31" s="87"/>
      <c r="N31" s="87"/>
      <c r="O31" s="87"/>
    </row>
    <row r="32" spans="1:15" s="37" customFormat="1" ht="19.5" customHeight="1">
      <c r="A32" s="335" t="s">
        <v>95</v>
      </c>
      <c r="B32" s="299" t="s">
        <v>110</v>
      </c>
      <c r="C32" s="299" t="s">
        <v>9</v>
      </c>
      <c r="D32" s="327"/>
      <c r="E32" s="39">
        <v>2017</v>
      </c>
      <c r="F32" s="107">
        <f t="shared" si="1"/>
        <v>1432.6</v>
      </c>
      <c r="G32" s="109"/>
      <c r="H32" s="110">
        <v>1432.6</v>
      </c>
      <c r="I32" s="111"/>
      <c r="J32" s="111"/>
      <c r="K32" s="226"/>
      <c r="L32" s="279"/>
      <c r="M32" s="284"/>
      <c r="N32" s="284"/>
      <c r="O32" s="87"/>
    </row>
    <row r="33" spans="1:15" s="37" customFormat="1" ht="19.5" customHeight="1">
      <c r="A33" s="331"/>
      <c r="B33" s="300"/>
      <c r="C33" s="300"/>
      <c r="D33" s="328"/>
      <c r="E33" s="39">
        <v>2018</v>
      </c>
      <c r="F33" s="107">
        <f t="shared" si="1"/>
        <v>0</v>
      </c>
      <c r="G33" s="109"/>
      <c r="H33" s="110"/>
      <c r="I33" s="111"/>
      <c r="J33" s="111"/>
      <c r="K33" s="226"/>
      <c r="L33" s="279"/>
      <c r="M33" s="87"/>
      <c r="N33" s="87"/>
      <c r="O33" s="87"/>
    </row>
    <row r="34" spans="1:15" s="37" customFormat="1" ht="19.5" customHeight="1">
      <c r="A34" s="336"/>
      <c r="B34" s="301"/>
      <c r="C34" s="301"/>
      <c r="D34" s="353"/>
      <c r="E34" s="39">
        <v>2019</v>
      </c>
      <c r="F34" s="107">
        <f t="shared" si="1"/>
        <v>0</v>
      </c>
      <c r="G34" s="107"/>
      <c r="H34" s="107"/>
      <c r="I34" s="108"/>
      <c r="J34" s="108"/>
      <c r="K34" s="226"/>
      <c r="L34" s="285"/>
      <c r="M34" s="87"/>
      <c r="N34" s="87"/>
      <c r="O34" s="87"/>
    </row>
    <row r="35" spans="1:15" s="37" customFormat="1" ht="11.25">
      <c r="A35" s="313"/>
      <c r="B35" s="441" t="s">
        <v>10</v>
      </c>
      <c r="C35" s="313"/>
      <c r="D35" s="313"/>
      <c r="E35" s="39">
        <v>2017</v>
      </c>
      <c r="F35" s="107">
        <f aca="true" t="shared" si="2" ref="F35:H37">SUM(F20,F23,F26,F29,F32)</f>
        <v>41114.59999999999</v>
      </c>
      <c r="G35" s="107">
        <f t="shared" si="2"/>
        <v>0</v>
      </c>
      <c r="H35" s="107">
        <f t="shared" si="2"/>
        <v>41114.59999999999</v>
      </c>
      <c r="I35" s="112"/>
      <c r="J35" s="112"/>
      <c r="K35" s="226"/>
      <c r="L35" s="280"/>
      <c r="M35" s="87"/>
      <c r="N35" s="87"/>
      <c r="O35" s="87"/>
    </row>
    <row r="36" spans="1:15" s="37" customFormat="1" ht="11.25">
      <c r="A36" s="314"/>
      <c r="B36" s="442"/>
      <c r="C36" s="314"/>
      <c r="D36" s="314"/>
      <c r="E36" s="39">
        <v>2018</v>
      </c>
      <c r="F36" s="107">
        <f t="shared" si="2"/>
        <v>1715.6</v>
      </c>
      <c r="G36" s="107">
        <f t="shared" si="2"/>
        <v>0</v>
      </c>
      <c r="H36" s="107">
        <f t="shared" si="2"/>
        <v>1715.6</v>
      </c>
      <c r="I36" s="112"/>
      <c r="J36" s="112"/>
      <c r="K36" s="226"/>
      <c r="L36" s="280"/>
      <c r="M36" s="87"/>
      <c r="N36" s="87"/>
      <c r="O36" s="87"/>
    </row>
    <row r="37" spans="1:15" s="37" customFormat="1" ht="12" thickBot="1">
      <c r="A37" s="314"/>
      <c r="B37" s="442"/>
      <c r="C37" s="314"/>
      <c r="D37" s="314"/>
      <c r="E37" s="38">
        <v>2019</v>
      </c>
      <c r="F37" s="116">
        <f t="shared" si="2"/>
        <v>1715.6</v>
      </c>
      <c r="G37" s="116">
        <f t="shared" si="2"/>
        <v>0</v>
      </c>
      <c r="H37" s="116">
        <f t="shared" si="2"/>
        <v>1715.6</v>
      </c>
      <c r="I37" s="169"/>
      <c r="J37" s="169"/>
      <c r="K37" s="226"/>
      <c r="L37" s="280"/>
      <c r="M37" s="87"/>
      <c r="N37" s="87"/>
      <c r="O37" s="87"/>
    </row>
    <row r="38" spans="1:15" s="37" customFormat="1" ht="12" thickBot="1">
      <c r="A38" s="315"/>
      <c r="B38" s="443"/>
      <c r="C38" s="315"/>
      <c r="D38" s="436"/>
      <c r="E38" s="172" t="s">
        <v>144</v>
      </c>
      <c r="F38" s="166">
        <f>SUM(F35:F37)</f>
        <v>44545.79999999999</v>
      </c>
      <c r="G38" s="166">
        <f>SUM(G35:G37)</f>
        <v>0</v>
      </c>
      <c r="H38" s="166">
        <f>SUM(H35:H37)</f>
        <v>44545.79999999999</v>
      </c>
      <c r="I38" s="170"/>
      <c r="J38" s="171"/>
      <c r="K38" s="226"/>
      <c r="L38" s="278"/>
      <c r="M38" s="87"/>
      <c r="N38" s="87"/>
      <c r="O38" s="87"/>
    </row>
  </sheetData>
  <sheetProtection/>
  <mergeCells count="45">
    <mergeCell ref="G1:J1"/>
    <mergeCell ref="G2:J2"/>
    <mergeCell ref="G3:J3"/>
    <mergeCell ref="G4:J4"/>
    <mergeCell ref="G5:J5"/>
    <mergeCell ref="A20:A22"/>
    <mergeCell ref="D20:D22"/>
    <mergeCell ref="C20:C22"/>
    <mergeCell ref="B20:B22"/>
    <mergeCell ref="A19:J19"/>
    <mergeCell ref="D12:D13"/>
    <mergeCell ref="B15:B18"/>
    <mergeCell ref="C15:C18"/>
    <mergeCell ref="D15:D18"/>
    <mergeCell ref="B12:B13"/>
    <mergeCell ref="C12:C13"/>
    <mergeCell ref="A26:A28"/>
    <mergeCell ref="B26:B28"/>
    <mergeCell ref="C26:C28"/>
    <mergeCell ref="B23:B25"/>
    <mergeCell ref="C23:C25"/>
    <mergeCell ref="B10:J10"/>
    <mergeCell ref="A12:A13"/>
    <mergeCell ref="E12:E13"/>
    <mergeCell ref="F12:J12"/>
    <mergeCell ref="A15:A18"/>
    <mergeCell ref="A32:A34"/>
    <mergeCell ref="B32:B34"/>
    <mergeCell ref="C32:C34"/>
    <mergeCell ref="A29:A31"/>
    <mergeCell ref="B29:B31"/>
    <mergeCell ref="C29:C31"/>
    <mergeCell ref="D29:D31"/>
    <mergeCell ref="D23:D25"/>
    <mergeCell ref="D32:D34"/>
    <mergeCell ref="A7:I7"/>
    <mergeCell ref="A8:I8"/>
    <mergeCell ref="A9:I9"/>
    <mergeCell ref="A23:A25"/>
    <mergeCell ref="A35:A38"/>
    <mergeCell ref="B35:B38"/>
    <mergeCell ref="C35:C38"/>
    <mergeCell ref="D35:D38"/>
    <mergeCell ref="D26:D28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1"/>
  <sheetViews>
    <sheetView view="pageBreakPreview" zoomScaleSheetLayoutView="100" zoomScalePageLayoutView="0" workbookViewId="0" topLeftCell="A1">
      <selection activeCell="G5" sqref="G5:J5"/>
    </sheetView>
  </sheetViews>
  <sheetFormatPr defaultColWidth="9.140625" defaultRowHeight="15"/>
  <cols>
    <col min="1" max="1" width="4.8515625" style="20" customWidth="1"/>
    <col min="2" max="2" width="50.00390625" style="20" customWidth="1"/>
    <col min="3" max="3" width="17.8515625" style="20" customWidth="1"/>
    <col min="4" max="4" width="11.28125" style="20" customWidth="1"/>
    <col min="5" max="5" width="9.28125" style="20" bestFit="1" customWidth="1"/>
    <col min="6" max="6" width="10.421875" style="20" bestFit="1" customWidth="1"/>
    <col min="7" max="7" width="10.28125" style="20" customWidth="1"/>
    <col min="8" max="8" width="10.421875" style="20" bestFit="1" customWidth="1"/>
    <col min="9" max="9" width="9.57421875" style="20" bestFit="1" customWidth="1"/>
    <col min="10" max="10" width="9.57421875" style="20" customWidth="1"/>
    <col min="11" max="11" width="3.28125" style="20" customWidth="1"/>
    <col min="12" max="13" width="8.8515625" style="287" customWidth="1"/>
    <col min="14" max="15" width="9.140625" style="287" customWidth="1"/>
    <col min="16" max="16" width="6.421875" style="287" customWidth="1"/>
    <col min="17" max="18" width="9.140625" style="287" customWidth="1"/>
    <col min="19" max="16384" width="9.140625" style="20" customWidth="1"/>
  </cols>
  <sheetData>
    <row r="1" spans="7:10" ht="12.75" customHeight="1">
      <c r="G1" s="13" t="s">
        <v>224</v>
      </c>
      <c r="H1" s="286"/>
      <c r="I1" s="13"/>
      <c r="J1" s="13"/>
    </row>
    <row r="2" spans="7:10" ht="12.75" customHeight="1">
      <c r="G2" s="13" t="s">
        <v>227</v>
      </c>
      <c r="H2" s="286"/>
      <c r="I2" s="13"/>
      <c r="J2" s="13"/>
    </row>
    <row r="3" spans="7:11" ht="35.25" customHeight="1">
      <c r="G3" s="477" t="s">
        <v>234</v>
      </c>
      <c r="H3" s="477"/>
      <c r="I3" s="477"/>
      <c r="J3" s="477"/>
      <c r="K3" s="23"/>
    </row>
    <row r="4" spans="7:10" ht="54" customHeight="1">
      <c r="G4" s="477" t="s">
        <v>229</v>
      </c>
      <c r="H4" s="477"/>
      <c r="I4" s="477"/>
      <c r="J4" s="477"/>
    </row>
    <row r="5" spans="7:10" ht="24" customHeight="1">
      <c r="G5" s="434" t="s">
        <v>240</v>
      </c>
      <c r="H5" s="434"/>
      <c r="I5" s="434"/>
      <c r="J5" s="434"/>
    </row>
    <row r="6" ht="11.25" customHeight="1"/>
    <row r="7" spans="1:18" s="4" customFormat="1" ht="12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435"/>
      <c r="K7" s="103"/>
      <c r="L7" s="281"/>
      <c r="M7" s="281"/>
      <c r="N7" s="24"/>
      <c r="O7" s="24"/>
      <c r="P7" s="24"/>
      <c r="Q7" s="24"/>
      <c r="R7" s="24"/>
    </row>
    <row r="8" spans="1:18" s="4" customFormat="1" ht="15" customHeight="1">
      <c r="A8" s="435" t="s">
        <v>138</v>
      </c>
      <c r="B8" s="435"/>
      <c r="C8" s="435"/>
      <c r="D8" s="435"/>
      <c r="E8" s="435"/>
      <c r="F8" s="435"/>
      <c r="G8" s="435"/>
      <c r="H8" s="435"/>
      <c r="I8" s="435"/>
      <c r="J8" s="435"/>
      <c r="K8" s="103"/>
      <c r="L8" s="281"/>
      <c r="M8" s="281"/>
      <c r="N8" s="24"/>
      <c r="O8" s="24"/>
      <c r="P8" s="24"/>
      <c r="Q8" s="24"/>
      <c r="R8" s="24"/>
    </row>
    <row r="9" spans="1:18" s="4" customFormat="1" ht="12">
      <c r="A9" s="418" t="s">
        <v>113</v>
      </c>
      <c r="B9" s="418"/>
      <c r="C9" s="418"/>
      <c r="D9" s="418"/>
      <c r="E9" s="418"/>
      <c r="F9" s="418"/>
      <c r="G9" s="418"/>
      <c r="H9" s="418"/>
      <c r="I9" s="418"/>
      <c r="J9" s="418"/>
      <c r="K9" s="102"/>
      <c r="L9" s="282"/>
      <c r="M9" s="282"/>
      <c r="N9" s="24"/>
      <c r="O9" s="24"/>
      <c r="P9" s="24"/>
      <c r="Q9" s="24"/>
      <c r="R9" s="24"/>
    </row>
    <row r="10" spans="1:10" ht="18" customHeight="1">
      <c r="A10" s="440" t="s">
        <v>216</v>
      </c>
      <c r="B10" s="440"/>
      <c r="C10" s="440"/>
      <c r="D10" s="440"/>
      <c r="E10" s="440"/>
      <c r="F10" s="440"/>
      <c r="G10" s="440"/>
      <c r="H10" s="440"/>
      <c r="I10" s="440"/>
      <c r="J10" s="440"/>
    </row>
    <row r="11" spans="2:10" ht="8.25" customHeight="1">
      <c r="B11" s="6"/>
      <c r="C11" s="4"/>
      <c r="D11" s="4"/>
      <c r="E11" s="4"/>
      <c r="F11" s="4"/>
      <c r="G11" s="4"/>
      <c r="H11" s="4"/>
      <c r="I11" s="4"/>
      <c r="J11" s="4"/>
    </row>
    <row r="12" spans="1:10" ht="20.25" customHeight="1">
      <c r="A12" s="472" t="s">
        <v>20</v>
      </c>
      <c r="B12" s="376" t="s">
        <v>82</v>
      </c>
      <c r="C12" s="376" t="s">
        <v>1</v>
      </c>
      <c r="D12" s="376" t="s">
        <v>140</v>
      </c>
      <c r="E12" s="376" t="s">
        <v>3</v>
      </c>
      <c r="F12" s="376" t="s">
        <v>80</v>
      </c>
      <c r="G12" s="376"/>
      <c r="H12" s="376"/>
      <c r="I12" s="376"/>
      <c r="J12" s="376"/>
    </row>
    <row r="13" spans="1:13" ht="27.75" customHeight="1">
      <c r="A13" s="340"/>
      <c r="B13" s="376"/>
      <c r="C13" s="376"/>
      <c r="D13" s="376"/>
      <c r="E13" s="376"/>
      <c r="F13" s="264" t="s">
        <v>4</v>
      </c>
      <c r="G13" s="264" t="s">
        <v>21</v>
      </c>
      <c r="H13" s="264" t="s">
        <v>5</v>
      </c>
      <c r="I13" s="264" t="s">
        <v>121</v>
      </c>
      <c r="J13" s="264" t="s">
        <v>122</v>
      </c>
      <c r="L13" s="482"/>
      <c r="M13" s="482"/>
    </row>
    <row r="14" spans="1:18" s="105" customFormat="1" ht="15">
      <c r="A14" s="113">
        <v>1</v>
      </c>
      <c r="B14" s="113">
        <v>2</v>
      </c>
      <c r="C14" s="113">
        <v>3</v>
      </c>
      <c r="D14" s="104">
        <v>4</v>
      </c>
      <c r="E14" s="104">
        <v>5</v>
      </c>
      <c r="F14" s="113">
        <v>6</v>
      </c>
      <c r="G14" s="113">
        <v>7</v>
      </c>
      <c r="H14" s="113">
        <v>8</v>
      </c>
      <c r="I14" s="113">
        <v>9</v>
      </c>
      <c r="J14" s="113">
        <v>10</v>
      </c>
      <c r="L14" s="288"/>
      <c r="M14" s="288"/>
      <c r="N14" s="288"/>
      <c r="O14" s="288"/>
      <c r="P14" s="288"/>
      <c r="Q14" s="288"/>
      <c r="R14" s="288"/>
    </row>
    <row r="15" spans="1:15" ht="15.75" customHeight="1">
      <c r="A15" s="335"/>
      <c r="B15" s="478" t="s">
        <v>215</v>
      </c>
      <c r="C15" s="313" t="s">
        <v>99</v>
      </c>
      <c r="D15" s="327"/>
      <c r="E15" s="45">
        <v>2017</v>
      </c>
      <c r="F15" s="106">
        <f>SUM(G15:J15)</f>
        <v>78797.3</v>
      </c>
      <c r="G15" s="106"/>
      <c r="H15" s="106">
        <f aca="true" t="shared" si="0" ref="H15:I17">SUM(H53,H58)</f>
        <v>78724.7</v>
      </c>
      <c r="I15" s="106">
        <f t="shared" si="0"/>
        <v>72.6</v>
      </c>
      <c r="J15" s="64"/>
      <c r="N15" s="289"/>
      <c r="O15" s="289"/>
    </row>
    <row r="16" spans="1:15" ht="15.75" customHeight="1">
      <c r="A16" s="331"/>
      <c r="B16" s="479"/>
      <c r="C16" s="314"/>
      <c r="D16" s="328"/>
      <c r="E16" s="45">
        <v>2018</v>
      </c>
      <c r="F16" s="106">
        <f>SUM(G16:J16)</f>
        <v>82692.99999999997</v>
      </c>
      <c r="G16" s="106"/>
      <c r="H16" s="106">
        <f t="shared" si="0"/>
        <v>82632.99999999997</v>
      </c>
      <c r="I16" s="106">
        <f t="shared" si="0"/>
        <v>60</v>
      </c>
      <c r="J16" s="64"/>
      <c r="N16" s="289"/>
      <c r="O16" s="289"/>
    </row>
    <row r="17" spans="1:15" ht="15.75" customHeight="1" thickBot="1">
      <c r="A17" s="331"/>
      <c r="B17" s="479"/>
      <c r="C17" s="314"/>
      <c r="D17" s="328"/>
      <c r="E17" s="84">
        <v>2019</v>
      </c>
      <c r="F17" s="164">
        <f>SUM(G17:J17)</f>
        <v>85308.3</v>
      </c>
      <c r="G17" s="164"/>
      <c r="H17" s="164">
        <f t="shared" si="0"/>
        <v>85245.5</v>
      </c>
      <c r="I17" s="164">
        <f t="shared" si="0"/>
        <v>62.8</v>
      </c>
      <c r="J17" s="173"/>
      <c r="N17" s="289"/>
      <c r="O17" s="289"/>
    </row>
    <row r="18" spans="1:15" ht="15.75" customHeight="1" thickBot="1">
      <c r="A18" s="336"/>
      <c r="B18" s="480"/>
      <c r="C18" s="315"/>
      <c r="D18" s="334"/>
      <c r="E18" s="67" t="s">
        <v>11</v>
      </c>
      <c r="F18" s="166">
        <f>SUM(G18:J18)</f>
        <v>246798.59999999995</v>
      </c>
      <c r="G18" s="166"/>
      <c r="H18" s="166">
        <f>SUM(H15:H17)</f>
        <v>246603.19999999995</v>
      </c>
      <c r="I18" s="166">
        <f>SUM(I15:I17)</f>
        <v>195.39999999999998</v>
      </c>
      <c r="J18" s="174"/>
      <c r="N18" s="289"/>
      <c r="O18" s="289"/>
    </row>
    <row r="19" spans="1:15" ht="15" customHeight="1">
      <c r="A19" s="473" t="s">
        <v>145</v>
      </c>
      <c r="B19" s="373"/>
      <c r="C19" s="373"/>
      <c r="D19" s="373"/>
      <c r="E19" s="374"/>
      <c r="F19" s="374"/>
      <c r="G19" s="374"/>
      <c r="H19" s="374"/>
      <c r="I19" s="374"/>
      <c r="J19" s="375"/>
      <c r="N19" s="288"/>
      <c r="O19" s="288"/>
    </row>
    <row r="20" spans="1:18" ht="15">
      <c r="A20" s="335" t="s">
        <v>8</v>
      </c>
      <c r="B20" s="424" t="s">
        <v>84</v>
      </c>
      <c r="C20" s="313" t="s">
        <v>99</v>
      </c>
      <c r="D20" s="327"/>
      <c r="E20" s="39">
        <v>2017</v>
      </c>
      <c r="F20" s="107">
        <f aca="true" t="shared" si="1" ref="F20:F55">SUM(G20:J20)</f>
        <v>55473.5</v>
      </c>
      <c r="G20" s="107"/>
      <c r="H20" s="107">
        <f>20233.7+8143+13962.5+500+12634.3</f>
        <v>55473.5</v>
      </c>
      <c r="I20" s="107"/>
      <c r="J20" s="108"/>
      <c r="K20" s="191"/>
      <c r="L20" s="290"/>
      <c r="M20" s="290"/>
      <c r="N20" s="290"/>
      <c r="O20" s="290"/>
      <c r="P20" s="290"/>
      <c r="Q20" s="291"/>
      <c r="R20" s="291"/>
    </row>
    <row r="21" spans="1:18" ht="15">
      <c r="A21" s="331"/>
      <c r="B21" s="425"/>
      <c r="C21" s="314"/>
      <c r="D21" s="328"/>
      <c r="E21" s="39">
        <v>2018</v>
      </c>
      <c r="F21" s="107">
        <f t="shared" si="1"/>
        <v>59011.2</v>
      </c>
      <c r="G21" s="107"/>
      <c r="H21" s="107">
        <v>59011.2</v>
      </c>
      <c r="I21" s="107"/>
      <c r="J21" s="108"/>
      <c r="K21" s="191"/>
      <c r="L21" s="290"/>
      <c r="M21" s="290"/>
      <c r="N21" s="290"/>
      <c r="O21" s="290"/>
      <c r="P21" s="290"/>
      <c r="Q21" s="291"/>
      <c r="R21" s="291"/>
    </row>
    <row r="22" spans="1:18" ht="15">
      <c r="A22" s="331"/>
      <c r="B22" s="425"/>
      <c r="C22" s="314"/>
      <c r="D22" s="328"/>
      <c r="E22" s="39">
        <v>2019</v>
      </c>
      <c r="F22" s="107">
        <f t="shared" si="1"/>
        <v>61338.4</v>
      </c>
      <c r="G22" s="107"/>
      <c r="H22" s="107">
        <v>61338.4</v>
      </c>
      <c r="I22" s="107"/>
      <c r="J22" s="108"/>
      <c r="K22" s="191"/>
      <c r="L22" s="290"/>
      <c r="M22" s="290"/>
      <c r="N22" s="290"/>
      <c r="O22" s="290"/>
      <c r="P22" s="290"/>
      <c r="Q22" s="291"/>
      <c r="R22" s="291"/>
    </row>
    <row r="23" spans="1:18" ht="15">
      <c r="A23" s="335" t="s">
        <v>22</v>
      </c>
      <c r="B23" s="299" t="s">
        <v>85</v>
      </c>
      <c r="C23" s="313" t="s">
        <v>101</v>
      </c>
      <c r="D23" s="327"/>
      <c r="E23" s="40">
        <v>2017</v>
      </c>
      <c r="F23" s="198">
        <f t="shared" si="1"/>
        <v>1126.4</v>
      </c>
      <c r="G23" s="198"/>
      <c r="H23" s="198">
        <v>1126.4</v>
      </c>
      <c r="I23" s="198"/>
      <c r="J23" s="199"/>
      <c r="K23" s="191"/>
      <c r="L23" s="290"/>
      <c r="M23" s="290"/>
      <c r="N23" s="290"/>
      <c r="O23" s="290"/>
      <c r="P23" s="290"/>
      <c r="Q23" s="291"/>
      <c r="R23" s="291"/>
    </row>
    <row r="24" spans="1:18" ht="15">
      <c r="A24" s="331"/>
      <c r="B24" s="300"/>
      <c r="C24" s="314"/>
      <c r="D24" s="328"/>
      <c r="E24" s="39">
        <v>2018</v>
      </c>
      <c r="F24" s="107">
        <f t="shared" si="1"/>
        <v>1430.2</v>
      </c>
      <c r="G24" s="107"/>
      <c r="H24" s="198">
        <v>1430.2</v>
      </c>
      <c r="I24" s="107"/>
      <c r="J24" s="108"/>
      <c r="K24" s="191"/>
      <c r="L24" s="290"/>
      <c r="M24" s="290"/>
      <c r="N24" s="290"/>
      <c r="O24" s="290"/>
      <c r="P24" s="290"/>
      <c r="Q24" s="291"/>
      <c r="R24" s="291"/>
    </row>
    <row r="25" spans="1:18" ht="15">
      <c r="A25" s="331"/>
      <c r="B25" s="300"/>
      <c r="C25" s="314"/>
      <c r="D25" s="328"/>
      <c r="E25" s="39">
        <v>2019</v>
      </c>
      <c r="F25" s="107">
        <f t="shared" si="1"/>
        <v>1486.6</v>
      </c>
      <c r="G25" s="107"/>
      <c r="H25" s="198">
        <v>1486.6</v>
      </c>
      <c r="I25" s="107"/>
      <c r="J25" s="108"/>
      <c r="K25" s="191"/>
      <c r="L25" s="290"/>
      <c r="M25" s="290"/>
      <c r="N25" s="290"/>
      <c r="O25" s="290"/>
      <c r="P25" s="290"/>
      <c r="Q25" s="291"/>
      <c r="R25" s="291"/>
    </row>
    <row r="26" spans="1:18" ht="12.75" customHeight="1">
      <c r="A26" s="335" t="s">
        <v>23</v>
      </c>
      <c r="B26" s="299" t="s">
        <v>146</v>
      </c>
      <c r="C26" s="313" t="s">
        <v>100</v>
      </c>
      <c r="D26" s="327"/>
      <c r="E26" s="39">
        <v>2017</v>
      </c>
      <c r="F26" s="107">
        <f t="shared" si="1"/>
        <v>97.3</v>
      </c>
      <c r="G26" s="107"/>
      <c r="H26" s="107">
        <v>97.3</v>
      </c>
      <c r="I26" s="106"/>
      <c r="J26" s="108"/>
      <c r="K26" s="191"/>
      <c r="L26" s="290"/>
      <c r="M26" s="290"/>
      <c r="N26" s="290"/>
      <c r="O26" s="290"/>
      <c r="P26" s="290"/>
      <c r="Q26" s="291"/>
      <c r="R26" s="291"/>
    </row>
    <row r="27" spans="1:18" ht="12.75" customHeight="1">
      <c r="A27" s="331"/>
      <c r="B27" s="300"/>
      <c r="C27" s="314"/>
      <c r="D27" s="328"/>
      <c r="E27" s="39">
        <v>2018</v>
      </c>
      <c r="F27" s="107">
        <f t="shared" si="1"/>
        <v>310.1</v>
      </c>
      <c r="G27" s="107"/>
      <c r="H27" s="107">
        <v>310.1</v>
      </c>
      <c r="I27" s="106"/>
      <c r="J27" s="108"/>
      <c r="K27" s="191"/>
      <c r="L27" s="290"/>
      <c r="M27" s="290"/>
      <c r="N27" s="290"/>
      <c r="O27" s="290"/>
      <c r="P27" s="290"/>
      <c r="Q27" s="291"/>
      <c r="R27" s="291"/>
    </row>
    <row r="28" spans="1:18" ht="12.75" customHeight="1">
      <c r="A28" s="331"/>
      <c r="B28" s="300"/>
      <c r="C28" s="314"/>
      <c r="D28" s="328"/>
      <c r="E28" s="39">
        <v>2019</v>
      </c>
      <c r="F28" s="107">
        <f t="shared" si="1"/>
        <v>322.4</v>
      </c>
      <c r="G28" s="107"/>
      <c r="H28" s="107">
        <v>322.4</v>
      </c>
      <c r="I28" s="107"/>
      <c r="J28" s="108"/>
      <c r="K28" s="191"/>
      <c r="L28" s="290"/>
      <c r="M28" s="290"/>
      <c r="N28" s="290"/>
      <c r="O28" s="290"/>
      <c r="P28" s="290"/>
      <c r="Q28" s="291"/>
      <c r="R28" s="291"/>
    </row>
    <row r="29" spans="1:18" ht="12.75" customHeight="1">
      <c r="A29" s="370" t="s">
        <v>36</v>
      </c>
      <c r="B29" s="299" t="s">
        <v>218</v>
      </c>
      <c r="C29" s="313" t="s">
        <v>101</v>
      </c>
      <c r="D29" s="327"/>
      <c r="E29" s="39">
        <v>2017</v>
      </c>
      <c r="F29" s="107">
        <f t="shared" si="1"/>
        <v>0</v>
      </c>
      <c r="G29" s="107"/>
      <c r="H29" s="107">
        <f>196.5-196.5</f>
        <v>0</v>
      </c>
      <c r="I29" s="107"/>
      <c r="J29" s="108"/>
      <c r="K29" s="191"/>
      <c r="L29" s="290"/>
      <c r="M29" s="290"/>
      <c r="N29" s="290"/>
      <c r="O29" s="290"/>
      <c r="P29" s="290"/>
      <c r="Q29" s="291"/>
      <c r="R29" s="291"/>
    </row>
    <row r="30" spans="1:18" ht="12.75" customHeight="1">
      <c r="A30" s="370"/>
      <c r="B30" s="300"/>
      <c r="C30" s="314"/>
      <c r="D30" s="328"/>
      <c r="E30" s="39">
        <v>2018</v>
      </c>
      <c r="F30" s="107">
        <f t="shared" si="1"/>
        <v>0</v>
      </c>
      <c r="G30" s="107"/>
      <c r="H30" s="107">
        <v>0</v>
      </c>
      <c r="I30" s="107"/>
      <c r="J30" s="108"/>
      <c r="K30" s="191"/>
      <c r="L30" s="290"/>
      <c r="M30" s="290"/>
      <c r="N30" s="290"/>
      <c r="O30" s="290"/>
      <c r="P30" s="290"/>
      <c r="Q30" s="291"/>
      <c r="R30" s="291"/>
    </row>
    <row r="31" spans="1:18" ht="12.75" customHeight="1">
      <c r="A31" s="371"/>
      <c r="B31" s="300"/>
      <c r="C31" s="314"/>
      <c r="D31" s="328"/>
      <c r="E31" s="39">
        <v>2019</v>
      </c>
      <c r="F31" s="107">
        <f t="shared" si="1"/>
        <v>0</v>
      </c>
      <c r="G31" s="107"/>
      <c r="H31" s="107">
        <v>0</v>
      </c>
      <c r="I31" s="107"/>
      <c r="J31" s="108"/>
      <c r="K31" s="191"/>
      <c r="L31" s="290"/>
      <c r="M31" s="290"/>
      <c r="N31" s="290"/>
      <c r="O31" s="290"/>
      <c r="P31" s="290"/>
      <c r="Q31" s="291"/>
      <c r="R31" s="291"/>
    </row>
    <row r="32" spans="1:18" ht="12.75" customHeight="1">
      <c r="A32" s="370" t="s">
        <v>95</v>
      </c>
      <c r="B32" s="299" t="s">
        <v>219</v>
      </c>
      <c r="C32" s="313" t="s">
        <v>101</v>
      </c>
      <c r="D32" s="327"/>
      <c r="E32" s="39">
        <v>2017</v>
      </c>
      <c r="F32" s="107">
        <f t="shared" si="1"/>
        <v>605.2</v>
      </c>
      <c r="G32" s="107"/>
      <c r="H32" s="107">
        <v>561.6</v>
      </c>
      <c r="I32" s="107">
        <v>43.6</v>
      </c>
      <c r="J32" s="108"/>
      <c r="K32" s="191"/>
      <c r="L32" s="290"/>
      <c r="M32" s="290"/>
      <c r="N32" s="290"/>
      <c r="O32" s="290"/>
      <c r="P32" s="290"/>
      <c r="Q32" s="291"/>
      <c r="R32" s="291"/>
    </row>
    <row r="33" spans="1:18" ht="12.75" customHeight="1">
      <c r="A33" s="370"/>
      <c r="B33" s="300"/>
      <c r="C33" s="314"/>
      <c r="D33" s="328"/>
      <c r="E33" s="39">
        <v>2018</v>
      </c>
      <c r="F33" s="107">
        <f t="shared" si="1"/>
        <v>1601.2</v>
      </c>
      <c r="G33" s="107"/>
      <c r="H33" s="107">
        <v>1601.2</v>
      </c>
      <c r="I33" s="107"/>
      <c r="J33" s="108"/>
      <c r="K33" s="191"/>
      <c r="L33" s="290"/>
      <c r="M33" s="290"/>
      <c r="N33" s="290"/>
      <c r="O33" s="290"/>
      <c r="P33" s="290"/>
      <c r="Q33" s="291"/>
      <c r="R33" s="291"/>
    </row>
    <row r="34" spans="1:18" ht="12.75" customHeight="1">
      <c r="A34" s="371"/>
      <c r="B34" s="301"/>
      <c r="C34" s="315"/>
      <c r="D34" s="353"/>
      <c r="E34" s="39">
        <v>2019</v>
      </c>
      <c r="F34" s="107">
        <f t="shared" si="1"/>
        <v>1664.3</v>
      </c>
      <c r="G34" s="107"/>
      <c r="H34" s="107">
        <v>1664.3</v>
      </c>
      <c r="I34" s="107"/>
      <c r="J34" s="108"/>
      <c r="K34" s="191"/>
      <c r="L34" s="290"/>
      <c r="M34" s="290"/>
      <c r="N34" s="290"/>
      <c r="O34" s="290"/>
      <c r="P34" s="290"/>
      <c r="Q34" s="291"/>
      <c r="R34" s="291"/>
    </row>
    <row r="35" spans="1:18" ht="15" customHeight="1">
      <c r="A35" s="335" t="s">
        <v>96</v>
      </c>
      <c r="B35" s="299" t="s">
        <v>147</v>
      </c>
      <c r="C35" s="313" t="s">
        <v>100</v>
      </c>
      <c r="D35" s="327"/>
      <c r="E35" s="39">
        <v>2017</v>
      </c>
      <c r="F35" s="107">
        <f t="shared" si="1"/>
        <v>963.5</v>
      </c>
      <c r="G35" s="107"/>
      <c r="H35" s="107">
        <f>2056.5-500-622</f>
        <v>934.5</v>
      </c>
      <c r="I35" s="107">
        <f>60-31</f>
        <v>29</v>
      </c>
      <c r="J35" s="108"/>
      <c r="K35" s="191"/>
      <c r="L35" s="290"/>
      <c r="M35" s="290"/>
      <c r="N35" s="290"/>
      <c r="O35" s="290"/>
      <c r="P35" s="290"/>
      <c r="Q35" s="291"/>
      <c r="R35" s="291"/>
    </row>
    <row r="36" spans="1:18" ht="15">
      <c r="A36" s="331"/>
      <c r="B36" s="300"/>
      <c r="C36" s="314"/>
      <c r="D36" s="328"/>
      <c r="E36" s="39">
        <v>2018</v>
      </c>
      <c r="F36" s="107">
        <f t="shared" si="1"/>
        <v>2082.9</v>
      </c>
      <c r="G36" s="107"/>
      <c r="H36" s="107">
        <v>2022.9</v>
      </c>
      <c r="I36" s="107">
        <v>60</v>
      </c>
      <c r="J36" s="108"/>
      <c r="K36" s="191"/>
      <c r="L36" s="290"/>
      <c r="M36" s="290"/>
      <c r="N36" s="290"/>
      <c r="O36" s="290"/>
      <c r="P36" s="290"/>
      <c r="Q36" s="291"/>
      <c r="R36" s="291"/>
    </row>
    <row r="37" spans="1:18" ht="15">
      <c r="A37" s="331"/>
      <c r="B37" s="300"/>
      <c r="C37" s="314"/>
      <c r="D37" s="328"/>
      <c r="E37" s="39">
        <v>2019</v>
      </c>
      <c r="F37" s="107">
        <f t="shared" si="1"/>
        <v>2165.6000000000004</v>
      </c>
      <c r="G37" s="107"/>
      <c r="H37" s="107">
        <v>2102.8</v>
      </c>
      <c r="I37" s="107">
        <v>62.8</v>
      </c>
      <c r="J37" s="108"/>
      <c r="K37" s="191"/>
      <c r="L37" s="290"/>
      <c r="M37" s="290"/>
      <c r="N37" s="290"/>
      <c r="O37" s="290"/>
      <c r="P37" s="290"/>
      <c r="Q37" s="291"/>
      <c r="R37" s="291"/>
    </row>
    <row r="38" spans="1:18" ht="15" customHeight="1">
      <c r="A38" s="370" t="s">
        <v>97</v>
      </c>
      <c r="B38" s="380" t="s">
        <v>86</v>
      </c>
      <c r="C38" s="313" t="s">
        <v>100</v>
      </c>
      <c r="D38" s="481"/>
      <c r="E38" s="39">
        <v>2017</v>
      </c>
      <c r="F38" s="107">
        <f t="shared" si="1"/>
        <v>260.2</v>
      </c>
      <c r="G38" s="107"/>
      <c r="H38" s="107">
        <f>140.4+119.8</f>
        <v>260.2</v>
      </c>
      <c r="I38" s="107"/>
      <c r="J38" s="108"/>
      <c r="K38" s="191"/>
      <c r="L38" s="290"/>
      <c r="M38" s="290"/>
      <c r="N38" s="290"/>
      <c r="O38" s="290"/>
      <c r="P38" s="290"/>
      <c r="Q38" s="291"/>
      <c r="R38" s="291"/>
    </row>
    <row r="39" spans="1:18" ht="15">
      <c r="A39" s="370"/>
      <c r="B39" s="380"/>
      <c r="C39" s="314"/>
      <c r="D39" s="481"/>
      <c r="E39" s="39">
        <v>2018</v>
      </c>
      <c r="F39" s="107">
        <f t="shared" si="1"/>
        <v>444.6</v>
      </c>
      <c r="G39" s="107"/>
      <c r="H39" s="107">
        <v>444.6</v>
      </c>
      <c r="I39" s="107"/>
      <c r="J39" s="108"/>
      <c r="K39" s="191"/>
      <c r="L39" s="290"/>
      <c r="M39" s="290"/>
      <c r="N39" s="290"/>
      <c r="O39" s="290"/>
      <c r="P39" s="290"/>
      <c r="Q39" s="291"/>
      <c r="R39" s="291"/>
    </row>
    <row r="40" spans="1:18" ht="15">
      <c r="A40" s="371"/>
      <c r="B40" s="380"/>
      <c r="C40" s="314"/>
      <c r="D40" s="481"/>
      <c r="E40" s="39">
        <v>2019</v>
      </c>
      <c r="F40" s="107">
        <f t="shared" si="1"/>
        <v>462.1</v>
      </c>
      <c r="G40" s="107"/>
      <c r="H40" s="107">
        <v>462.1</v>
      </c>
      <c r="I40" s="107"/>
      <c r="J40" s="108"/>
      <c r="K40" s="191"/>
      <c r="L40" s="290"/>
      <c r="M40" s="290"/>
      <c r="N40" s="290"/>
      <c r="O40" s="290"/>
      <c r="P40" s="290"/>
      <c r="Q40" s="291"/>
      <c r="R40" s="291"/>
    </row>
    <row r="41" spans="1:18" ht="17.25" customHeight="1">
      <c r="A41" s="371" t="s">
        <v>98</v>
      </c>
      <c r="B41" s="299" t="s">
        <v>102</v>
      </c>
      <c r="C41" s="313" t="s">
        <v>99</v>
      </c>
      <c r="D41" s="327"/>
      <c r="E41" s="39">
        <v>2017</v>
      </c>
      <c r="F41" s="107">
        <f t="shared" si="1"/>
        <v>3263</v>
      </c>
      <c r="G41" s="107"/>
      <c r="H41" s="107">
        <v>3263</v>
      </c>
      <c r="I41" s="106"/>
      <c r="J41" s="108"/>
      <c r="K41" s="191"/>
      <c r="L41" s="290"/>
      <c r="M41" s="290"/>
      <c r="N41" s="290"/>
      <c r="O41" s="290"/>
      <c r="P41" s="290"/>
      <c r="Q41" s="291"/>
      <c r="R41" s="291"/>
    </row>
    <row r="42" spans="1:18" ht="17.25" customHeight="1">
      <c r="A42" s="371"/>
      <c r="B42" s="300"/>
      <c r="C42" s="314"/>
      <c r="D42" s="328"/>
      <c r="E42" s="39">
        <v>2018</v>
      </c>
      <c r="F42" s="107">
        <f t="shared" si="1"/>
        <v>0</v>
      </c>
      <c r="G42" s="107"/>
      <c r="H42" s="107">
        <v>0</v>
      </c>
      <c r="I42" s="106"/>
      <c r="J42" s="108"/>
      <c r="K42" s="191"/>
      <c r="L42" s="290"/>
      <c r="M42" s="290"/>
      <c r="N42" s="290"/>
      <c r="O42" s="290"/>
      <c r="P42" s="290"/>
      <c r="Q42" s="291"/>
      <c r="R42" s="291"/>
    </row>
    <row r="43" spans="1:18" ht="17.25" customHeight="1">
      <c r="A43" s="371"/>
      <c r="B43" s="300"/>
      <c r="C43" s="314"/>
      <c r="D43" s="328"/>
      <c r="E43" s="39">
        <v>2019</v>
      </c>
      <c r="F43" s="107">
        <f t="shared" si="1"/>
        <v>0</v>
      </c>
      <c r="G43" s="107"/>
      <c r="H43" s="107">
        <v>0</v>
      </c>
      <c r="I43" s="107"/>
      <c r="J43" s="108"/>
      <c r="K43" s="191"/>
      <c r="L43" s="290"/>
      <c r="M43" s="290"/>
      <c r="N43" s="290"/>
      <c r="O43" s="290"/>
      <c r="P43" s="290"/>
      <c r="Q43" s="291"/>
      <c r="R43" s="291"/>
    </row>
    <row r="44" spans="1:18" ht="17.25" customHeight="1">
      <c r="A44" s="371" t="s">
        <v>217</v>
      </c>
      <c r="B44" s="299" t="s">
        <v>220</v>
      </c>
      <c r="C44" s="313" t="s">
        <v>101</v>
      </c>
      <c r="D44" s="327"/>
      <c r="E44" s="39">
        <v>2017</v>
      </c>
      <c r="F44" s="107">
        <f t="shared" si="1"/>
        <v>0</v>
      </c>
      <c r="G44" s="107"/>
      <c r="H44" s="107">
        <v>0</v>
      </c>
      <c r="I44" s="106"/>
      <c r="J44" s="108"/>
      <c r="K44" s="191"/>
      <c r="L44" s="290"/>
      <c r="M44" s="290"/>
      <c r="N44" s="290"/>
      <c r="O44" s="290"/>
      <c r="P44" s="290"/>
      <c r="Q44" s="291"/>
      <c r="R44" s="291"/>
    </row>
    <row r="45" spans="1:18" ht="17.25" customHeight="1">
      <c r="A45" s="371"/>
      <c r="B45" s="300"/>
      <c r="C45" s="314"/>
      <c r="D45" s="328"/>
      <c r="E45" s="39">
        <v>2018</v>
      </c>
      <c r="F45" s="107">
        <f t="shared" si="1"/>
        <v>1074.5</v>
      </c>
      <c r="G45" s="107"/>
      <c r="H45" s="107">
        <v>1074.5</v>
      </c>
      <c r="I45" s="106"/>
      <c r="J45" s="108"/>
      <c r="K45" s="191"/>
      <c r="L45" s="290"/>
      <c r="M45" s="290"/>
      <c r="N45" s="290"/>
      <c r="O45" s="290"/>
      <c r="P45" s="290"/>
      <c r="Q45" s="291"/>
      <c r="R45" s="291"/>
    </row>
    <row r="46" spans="1:18" ht="17.25" customHeight="1">
      <c r="A46" s="371"/>
      <c r="B46" s="300"/>
      <c r="C46" s="314"/>
      <c r="D46" s="328"/>
      <c r="E46" s="39">
        <v>2019</v>
      </c>
      <c r="F46" s="107">
        <f t="shared" si="1"/>
        <v>1116.9</v>
      </c>
      <c r="G46" s="107"/>
      <c r="H46" s="107">
        <v>1116.9</v>
      </c>
      <c r="I46" s="107"/>
      <c r="J46" s="108"/>
      <c r="K46" s="191"/>
      <c r="L46" s="290"/>
      <c r="M46" s="290"/>
      <c r="N46" s="290"/>
      <c r="O46" s="290"/>
      <c r="P46" s="290"/>
      <c r="Q46" s="291"/>
      <c r="R46" s="291"/>
    </row>
    <row r="47" spans="1:18" ht="17.25" customHeight="1">
      <c r="A47" s="371" t="s">
        <v>221</v>
      </c>
      <c r="B47" s="299" t="s">
        <v>222</v>
      </c>
      <c r="C47" s="313" t="s">
        <v>101</v>
      </c>
      <c r="D47" s="327"/>
      <c r="E47" s="39">
        <v>2017</v>
      </c>
      <c r="F47" s="107">
        <f t="shared" si="1"/>
        <v>0</v>
      </c>
      <c r="G47" s="107"/>
      <c r="H47" s="107">
        <v>0</v>
      </c>
      <c r="I47" s="106"/>
      <c r="J47" s="108"/>
      <c r="K47" s="191"/>
      <c r="L47" s="290"/>
      <c r="M47" s="290"/>
      <c r="N47" s="290"/>
      <c r="O47" s="290"/>
      <c r="P47" s="290"/>
      <c r="Q47" s="291"/>
      <c r="R47" s="291"/>
    </row>
    <row r="48" spans="1:18" ht="17.25" customHeight="1">
      <c r="A48" s="371"/>
      <c r="B48" s="300"/>
      <c r="C48" s="314"/>
      <c r="D48" s="328"/>
      <c r="E48" s="39">
        <v>2018</v>
      </c>
      <c r="F48" s="107">
        <f t="shared" si="1"/>
        <v>149.9</v>
      </c>
      <c r="G48" s="107"/>
      <c r="H48" s="107">
        <v>149.9</v>
      </c>
      <c r="I48" s="106"/>
      <c r="J48" s="108"/>
      <c r="K48" s="191"/>
      <c r="L48" s="290"/>
      <c r="M48" s="290"/>
      <c r="N48" s="290"/>
      <c r="O48" s="290"/>
      <c r="P48" s="290"/>
      <c r="Q48" s="291"/>
      <c r="R48" s="291"/>
    </row>
    <row r="49" spans="1:18" ht="17.25" customHeight="1">
      <c r="A49" s="371"/>
      <c r="B49" s="300"/>
      <c r="C49" s="314"/>
      <c r="D49" s="328"/>
      <c r="E49" s="39">
        <v>2019</v>
      </c>
      <c r="F49" s="107">
        <f t="shared" si="1"/>
        <v>155.8</v>
      </c>
      <c r="G49" s="107"/>
      <c r="H49" s="107">
        <v>155.8</v>
      </c>
      <c r="I49" s="107"/>
      <c r="J49" s="108"/>
      <c r="K49" s="191"/>
      <c r="L49" s="290"/>
      <c r="M49" s="290"/>
      <c r="N49" s="290"/>
      <c r="O49" s="290"/>
      <c r="P49" s="290"/>
      <c r="Q49" s="291"/>
      <c r="R49" s="291"/>
    </row>
    <row r="50" spans="1:18" ht="17.25" customHeight="1">
      <c r="A50" s="371" t="s">
        <v>239</v>
      </c>
      <c r="B50" s="299" t="s">
        <v>223</v>
      </c>
      <c r="C50" s="313" t="s">
        <v>100</v>
      </c>
      <c r="D50" s="327"/>
      <c r="E50" s="39">
        <v>2017</v>
      </c>
      <c r="F50" s="107">
        <f t="shared" si="1"/>
        <v>0</v>
      </c>
      <c r="G50" s="107"/>
      <c r="H50" s="107">
        <v>0</v>
      </c>
      <c r="I50" s="106"/>
      <c r="J50" s="108"/>
      <c r="K50" s="191"/>
      <c r="L50" s="290"/>
      <c r="M50" s="290"/>
      <c r="N50" s="290"/>
      <c r="O50" s="290"/>
      <c r="P50" s="290"/>
      <c r="Q50" s="291"/>
      <c r="R50" s="291"/>
    </row>
    <row r="51" spans="1:18" ht="17.25" customHeight="1">
      <c r="A51" s="371"/>
      <c r="B51" s="300"/>
      <c r="C51" s="314"/>
      <c r="D51" s="328"/>
      <c r="E51" s="39">
        <v>2018</v>
      </c>
      <c r="F51" s="107">
        <f t="shared" si="1"/>
        <v>197</v>
      </c>
      <c r="G51" s="107"/>
      <c r="H51" s="107">
        <v>197</v>
      </c>
      <c r="I51" s="106"/>
      <c r="J51" s="108"/>
      <c r="K51" s="191"/>
      <c r="L51" s="290"/>
      <c r="M51" s="290"/>
      <c r="N51" s="290"/>
      <c r="O51" s="290"/>
      <c r="P51" s="290"/>
      <c r="Q51" s="291"/>
      <c r="R51" s="291"/>
    </row>
    <row r="52" spans="1:18" ht="17.25" customHeight="1">
      <c r="A52" s="371"/>
      <c r="B52" s="300"/>
      <c r="C52" s="314"/>
      <c r="D52" s="328"/>
      <c r="E52" s="39">
        <v>2019</v>
      </c>
      <c r="F52" s="107">
        <f t="shared" si="1"/>
        <v>204.8</v>
      </c>
      <c r="G52" s="107"/>
      <c r="H52" s="107">
        <v>204.8</v>
      </c>
      <c r="I52" s="107"/>
      <c r="J52" s="108"/>
      <c r="K52" s="191"/>
      <c r="L52" s="290"/>
      <c r="M52" s="290"/>
      <c r="N52" s="290"/>
      <c r="O52" s="290"/>
      <c r="P52" s="290"/>
      <c r="Q52" s="291"/>
      <c r="R52" s="291"/>
    </row>
    <row r="53" spans="1:18" s="37" customFormat="1" ht="11.25" customHeight="1">
      <c r="A53" s="369"/>
      <c r="B53" s="441" t="s">
        <v>10</v>
      </c>
      <c r="C53" s="313"/>
      <c r="D53" s="313"/>
      <c r="E53" s="39">
        <v>2017</v>
      </c>
      <c r="F53" s="107">
        <f t="shared" si="1"/>
        <v>61789.1</v>
      </c>
      <c r="G53" s="107">
        <f>SUM(G20,G23,G26,G29,G32,G35,G38,G41)</f>
        <v>0</v>
      </c>
      <c r="H53" s="107">
        <f aca="true" t="shared" si="2" ref="H53:I55">SUM(H20,H23,H26,H29,H32,H35,H38,H41,H44,H47,H50)</f>
        <v>61716.5</v>
      </c>
      <c r="I53" s="107">
        <f t="shared" si="2"/>
        <v>72.6</v>
      </c>
      <c r="J53" s="112"/>
      <c r="K53" s="192"/>
      <c r="L53" s="280"/>
      <c r="M53" s="280"/>
      <c r="N53" s="292"/>
      <c r="O53" s="292"/>
      <c r="P53" s="293"/>
      <c r="Q53" s="87"/>
      <c r="R53" s="87"/>
    </row>
    <row r="54" spans="1:18" s="37" customFormat="1" ht="13.5">
      <c r="A54" s="369"/>
      <c r="B54" s="442"/>
      <c r="C54" s="314"/>
      <c r="D54" s="314"/>
      <c r="E54" s="39">
        <v>2018</v>
      </c>
      <c r="F54" s="107">
        <f t="shared" si="1"/>
        <v>66301.59999999998</v>
      </c>
      <c r="G54" s="107">
        <f>SUM(G21,G24,G27,G30,G33,G36,G39,G42)</f>
        <v>0</v>
      </c>
      <c r="H54" s="107">
        <f t="shared" si="2"/>
        <v>66241.59999999998</v>
      </c>
      <c r="I54" s="107">
        <f t="shared" si="2"/>
        <v>60</v>
      </c>
      <c r="J54" s="112"/>
      <c r="K54" s="192"/>
      <c r="L54" s="280"/>
      <c r="M54" s="280"/>
      <c r="N54" s="292"/>
      <c r="O54" s="292"/>
      <c r="P54" s="293"/>
      <c r="Q54" s="87"/>
      <c r="R54" s="87"/>
    </row>
    <row r="55" spans="1:18" s="37" customFormat="1" ht="14.25" thickBot="1">
      <c r="A55" s="369"/>
      <c r="B55" s="442"/>
      <c r="C55" s="314"/>
      <c r="D55" s="314"/>
      <c r="E55" s="38">
        <v>2019</v>
      </c>
      <c r="F55" s="116">
        <f t="shared" si="1"/>
        <v>68916.90000000001</v>
      </c>
      <c r="G55" s="116">
        <f>SUM(G22,G25,G28,G31,G34,G37,G40,G43)</f>
        <v>0</v>
      </c>
      <c r="H55" s="107">
        <f t="shared" si="2"/>
        <v>68854.1</v>
      </c>
      <c r="I55" s="107">
        <f t="shared" si="2"/>
        <v>62.8</v>
      </c>
      <c r="J55" s="169"/>
      <c r="K55" s="192"/>
      <c r="L55" s="280"/>
      <c r="M55" s="280"/>
      <c r="N55" s="292"/>
      <c r="O55" s="292"/>
      <c r="P55" s="293"/>
      <c r="Q55" s="87"/>
      <c r="R55" s="87"/>
    </row>
    <row r="56" spans="1:18" s="37" customFormat="1" ht="14.25" thickBot="1">
      <c r="A56" s="369"/>
      <c r="B56" s="443"/>
      <c r="C56" s="315"/>
      <c r="D56" s="436"/>
      <c r="E56" s="172" t="s">
        <v>144</v>
      </c>
      <c r="F56" s="166">
        <f>SUM(F53:F55)</f>
        <v>197007.59999999998</v>
      </c>
      <c r="G56" s="166">
        <f>SUM(G53:G55)</f>
        <v>0</v>
      </c>
      <c r="H56" s="166">
        <f>SUM(H53:H55)</f>
        <v>196812.19999999998</v>
      </c>
      <c r="I56" s="166">
        <f>SUM(I53:I55)</f>
        <v>195.39999999999998</v>
      </c>
      <c r="J56" s="171"/>
      <c r="K56" s="192"/>
      <c r="L56" s="278"/>
      <c r="M56" s="278"/>
      <c r="N56" s="289"/>
      <c r="O56" s="289"/>
      <c r="P56" s="293"/>
      <c r="Q56" s="87"/>
      <c r="R56" s="87"/>
    </row>
    <row r="57" spans="1:16" ht="17.25" customHeight="1">
      <c r="A57" s="473" t="s">
        <v>148</v>
      </c>
      <c r="B57" s="373"/>
      <c r="C57" s="373"/>
      <c r="D57" s="373"/>
      <c r="E57" s="374"/>
      <c r="F57" s="374"/>
      <c r="G57" s="374"/>
      <c r="H57" s="374"/>
      <c r="I57" s="374"/>
      <c r="J57" s="375"/>
      <c r="K57" s="191"/>
      <c r="L57" s="290"/>
      <c r="M57" s="290"/>
      <c r="N57" s="290"/>
      <c r="O57" s="290"/>
      <c r="P57" s="290"/>
    </row>
    <row r="58" spans="1:16" ht="12.75" customHeight="1">
      <c r="A58" s="332" t="s">
        <v>24</v>
      </c>
      <c r="B58" s="299" t="s">
        <v>64</v>
      </c>
      <c r="C58" s="313" t="s">
        <v>83</v>
      </c>
      <c r="D58" s="327"/>
      <c r="E58" s="39">
        <v>2017</v>
      </c>
      <c r="F58" s="107">
        <f aca="true" t="shared" si="3" ref="F58:F63">SUM(G58:J58)</f>
        <v>17008.2</v>
      </c>
      <c r="G58" s="107"/>
      <c r="H58" s="107">
        <v>17008.2</v>
      </c>
      <c r="I58" s="59"/>
      <c r="J58" s="64"/>
      <c r="K58" s="191"/>
      <c r="L58" s="290"/>
      <c r="M58" s="290"/>
      <c r="N58" s="290"/>
      <c r="O58" s="290"/>
      <c r="P58" s="290"/>
    </row>
    <row r="59" spans="1:16" ht="12.75" customHeight="1">
      <c r="A59" s="333"/>
      <c r="B59" s="300"/>
      <c r="C59" s="314"/>
      <c r="D59" s="328"/>
      <c r="E59" s="39">
        <v>2018</v>
      </c>
      <c r="F59" s="107">
        <f t="shared" si="3"/>
        <v>16391.4</v>
      </c>
      <c r="G59" s="107"/>
      <c r="H59" s="107">
        <v>16391.4</v>
      </c>
      <c r="I59" s="59"/>
      <c r="J59" s="64"/>
      <c r="K59" s="191"/>
      <c r="L59" s="290"/>
      <c r="M59" s="290"/>
      <c r="N59" s="290"/>
      <c r="O59" s="290"/>
      <c r="P59" s="290"/>
    </row>
    <row r="60" spans="1:16" ht="12.75" customHeight="1">
      <c r="A60" s="331"/>
      <c r="B60" s="300"/>
      <c r="C60" s="314"/>
      <c r="D60" s="328"/>
      <c r="E60" s="39">
        <v>2019</v>
      </c>
      <c r="F60" s="107">
        <f t="shared" si="3"/>
        <v>16391.4</v>
      </c>
      <c r="G60" s="107"/>
      <c r="H60" s="107">
        <v>16391.4</v>
      </c>
      <c r="I60" s="59"/>
      <c r="J60" s="64"/>
      <c r="K60" s="191"/>
      <c r="L60" s="290"/>
      <c r="M60" s="290"/>
      <c r="N60" s="290"/>
      <c r="O60" s="290"/>
      <c r="P60" s="290"/>
    </row>
    <row r="61" spans="1:18" s="37" customFormat="1" ht="13.5">
      <c r="A61" s="313"/>
      <c r="B61" s="441" t="s">
        <v>16</v>
      </c>
      <c r="C61" s="313"/>
      <c r="D61" s="313"/>
      <c r="E61" s="39">
        <v>2017</v>
      </c>
      <c r="F61" s="107">
        <f t="shared" si="3"/>
        <v>17008.2</v>
      </c>
      <c r="G61" s="107">
        <f aca="true" t="shared" si="4" ref="G61:H63">G58</f>
        <v>0</v>
      </c>
      <c r="H61" s="107">
        <f t="shared" si="4"/>
        <v>17008.2</v>
      </c>
      <c r="I61" s="112"/>
      <c r="J61" s="112"/>
      <c r="K61" s="192"/>
      <c r="L61" s="293"/>
      <c r="M61" s="293"/>
      <c r="N61" s="293"/>
      <c r="O61" s="293"/>
      <c r="P61" s="293"/>
      <c r="Q61" s="87"/>
      <c r="R61" s="87"/>
    </row>
    <row r="62" spans="1:18" s="37" customFormat="1" ht="13.5">
      <c r="A62" s="314"/>
      <c r="B62" s="442"/>
      <c r="C62" s="314"/>
      <c r="D62" s="314"/>
      <c r="E62" s="39">
        <v>2018</v>
      </c>
      <c r="F62" s="107">
        <f t="shared" si="3"/>
        <v>16391.4</v>
      </c>
      <c r="G62" s="107">
        <f t="shared" si="4"/>
        <v>0</v>
      </c>
      <c r="H62" s="107">
        <f t="shared" si="4"/>
        <v>16391.4</v>
      </c>
      <c r="I62" s="112"/>
      <c r="J62" s="112"/>
      <c r="K62" s="192"/>
      <c r="L62" s="293"/>
      <c r="M62" s="293"/>
      <c r="N62" s="293"/>
      <c r="O62" s="293"/>
      <c r="P62" s="293"/>
      <c r="Q62" s="87"/>
      <c r="R62" s="87"/>
    </row>
    <row r="63" spans="1:18" s="37" customFormat="1" ht="14.25" thickBot="1">
      <c r="A63" s="314"/>
      <c r="B63" s="442"/>
      <c r="C63" s="314"/>
      <c r="D63" s="314"/>
      <c r="E63" s="38">
        <v>2019</v>
      </c>
      <c r="F63" s="116">
        <f t="shared" si="3"/>
        <v>16391.4</v>
      </c>
      <c r="G63" s="116">
        <f t="shared" si="4"/>
        <v>0</v>
      </c>
      <c r="H63" s="116">
        <f t="shared" si="4"/>
        <v>16391.4</v>
      </c>
      <c r="I63" s="169"/>
      <c r="J63" s="169"/>
      <c r="K63" s="192"/>
      <c r="L63" s="293"/>
      <c r="M63" s="293"/>
      <c r="N63" s="293"/>
      <c r="O63" s="293"/>
      <c r="P63" s="293"/>
      <c r="Q63" s="87"/>
      <c r="R63" s="87"/>
    </row>
    <row r="64" spans="1:18" s="37" customFormat="1" ht="14.25" thickBot="1">
      <c r="A64" s="315"/>
      <c r="B64" s="443"/>
      <c r="C64" s="315"/>
      <c r="D64" s="436"/>
      <c r="E64" s="172" t="s">
        <v>144</v>
      </c>
      <c r="F64" s="166">
        <f>SUM(F61:F63)</f>
        <v>49791.00000000001</v>
      </c>
      <c r="G64" s="166">
        <f>SUM(G61:G63)</f>
        <v>0</v>
      </c>
      <c r="H64" s="166">
        <f>SUM(H61:H63)</f>
        <v>49791.00000000001</v>
      </c>
      <c r="I64" s="170"/>
      <c r="J64" s="171"/>
      <c r="K64" s="192"/>
      <c r="L64" s="293"/>
      <c r="M64" s="293"/>
      <c r="N64" s="292"/>
      <c r="O64" s="292"/>
      <c r="P64" s="293"/>
      <c r="Q64" s="87"/>
      <c r="R64" s="87"/>
    </row>
    <row r="65" spans="1:15" ht="15">
      <c r="A65" s="13"/>
      <c r="N65" s="292"/>
      <c r="O65" s="292"/>
    </row>
    <row r="66" spans="1:15" ht="15">
      <c r="A66" s="13"/>
      <c r="N66" s="292"/>
      <c r="O66" s="292"/>
    </row>
    <row r="67" spans="1:15" ht="15">
      <c r="A67" s="13"/>
      <c r="N67" s="292"/>
      <c r="O67" s="292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</sheetData>
  <sheetProtection/>
  <mergeCells count="76">
    <mergeCell ref="C29:C31"/>
    <mergeCell ref="C15:C18"/>
    <mergeCell ref="C32:C34"/>
    <mergeCell ref="B38:B40"/>
    <mergeCell ref="D38:D40"/>
    <mergeCell ref="C38:C40"/>
    <mergeCell ref="A38:A40"/>
    <mergeCell ref="C23:C25"/>
    <mergeCell ref="L13:M13"/>
    <mergeCell ref="A12:A13"/>
    <mergeCell ref="F12:J12"/>
    <mergeCell ref="D29:D31"/>
    <mergeCell ref="A32:A34"/>
    <mergeCell ref="D23:D25"/>
    <mergeCell ref="D26:D28"/>
    <mergeCell ref="A29:A31"/>
    <mergeCell ref="A26:A28"/>
    <mergeCell ref="A7:J7"/>
    <mergeCell ref="A8:J8"/>
    <mergeCell ref="A9:J9"/>
    <mergeCell ref="D20:D22"/>
    <mergeCell ref="B23:B25"/>
    <mergeCell ref="A15:A18"/>
    <mergeCell ref="C20:C22"/>
    <mergeCell ref="A20:A22"/>
    <mergeCell ref="B26:B28"/>
    <mergeCell ref="C26:C28"/>
    <mergeCell ref="B35:B37"/>
    <mergeCell ref="A35:A37"/>
    <mergeCell ref="B15:B18"/>
    <mergeCell ref="A23:A25"/>
    <mergeCell ref="B20:B22"/>
    <mergeCell ref="B32:B34"/>
    <mergeCell ref="B29:B31"/>
    <mergeCell ref="A57:J57"/>
    <mergeCell ref="A53:A56"/>
    <mergeCell ref="A61:A64"/>
    <mergeCell ref="B61:B64"/>
    <mergeCell ref="C61:C64"/>
    <mergeCell ref="D61:D64"/>
    <mergeCell ref="D15:D18"/>
    <mergeCell ref="A44:A46"/>
    <mergeCell ref="A58:A60"/>
    <mergeCell ref="B58:B60"/>
    <mergeCell ref="C58:C60"/>
    <mergeCell ref="D58:D60"/>
    <mergeCell ref="B41:B43"/>
    <mergeCell ref="A41:A43"/>
    <mergeCell ref="C41:C43"/>
    <mergeCell ref="D41:D43"/>
    <mergeCell ref="A50:A52"/>
    <mergeCell ref="B50:B52"/>
    <mergeCell ref="C50:C52"/>
    <mergeCell ref="B53:B56"/>
    <mergeCell ref="C53:C56"/>
    <mergeCell ref="D53:D56"/>
    <mergeCell ref="B12:B13"/>
    <mergeCell ref="B44:B46"/>
    <mergeCell ref="D32:D34"/>
    <mergeCell ref="D35:D37"/>
    <mergeCell ref="C35:C37"/>
    <mergeCell ref="A47:A49"/>
    <mergeCell ref="B47:B49"/>
    <mergeCell ref="C44:C46"/>
    <mergeCell ref="C47:C49"/>
    <mergeCell ref="D12:D13"/>
    <mergeCell ref="G3:J3"/>
    <mergeCell ref="G4:J4"/>
    <mergeCell ref="G5:J5"/>
    <mergeCell ref="D44:D46"/>
    <mergeCell ref="D47:D49"/>
    <mergeCell ref="D50:D52"/>
    <mergeCell ref="A10:J10"/>
    <mergeCell ref="A19:J19"/>
    <mergeCell ref="C12:C13"/>
    <mergeCell ref="E12:E13"/>
  </mergeCells>
  <printOptions/>
  <pageMargins left="0.11811023622047245" right="0" top="0.35433070866141736" bottom="0" header="0" footer="0"/>
  <pageSetup fitToHeight="2" horizontalDpi="600" verticalDpi="600" orientation="landscape" paperSize="9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М. Сосикова</dc:creator>
  <cp:keywords/>
  <dc:description/>
  <cp:lastModifiedBy>Любовь М. Сосикова</cp:lastModifiedBy>
  <cp:lastPrinted>2018-01-31T08:04:23Z</cp:lastPrinted>
  <dcterms:created xsi:type="dcterms:W3CDTF">2015-02-25T09:23:53Z</dcterms:created>
  <dcterms:modified xsi:type="dcterms:W3CDTF">2018-03-22T06:07:00Z</dcterms:modified>
  <cp:category/>
  <cp:version/>
  <cp:contentType/>
  <cp:contentStatus/>
</cp:coreProperties>
</file>