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9870" windowWidth="28830" windowHeight="297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xlnm._FilterDatabase" localSheetId="2" hidden="1">прил.3!$A$20:$G$20</definedName>
    <definedName name="_xlnm.Print_Titles" localSheetId="5">прил.6!$8:$8</definedName>
  </definedNames>
  <calcPr calcId="145621"/>
</workbook>
</file>

<file path=xl/calcChain.xml><?xml version="1.0" encoding="utf-8"?>
<calcChain xmlns="http://schemas.openxmlformats.org/spreadsheetml/2006/main">
  <c r="E21" i="6" l="1"/>
  <c r="D21" i="6"/>
  <c r="F17" i="6"/>
  <c r="G17" i="6" s="1"/>
  <c r="H17" i="6" s="1"/>
  <c r="F16" i="6"/>
  <c r="G16" i="6" s="1"/>
  <c r="H16" i="6" s="1"/>
  <c r="C9" i="6" l="1"/>
  <c r="D9" i="6"/>
  <c r="E9" i="6"/>
  <c r="F9" i="6"/>
  <c r="G9" i="6"/>
  <c r="H9" i="6"/>
  <c r="B9" i="6"/>
  <c r="I19" i="5"/>
  <c r="D19" i="5"/>
  <c r="E19" i="5"/>
  <c r="F19" i="5"/>
  <c r="G19" i="5"/>
  <c r="H19" i="5"/>
  <c r="C19" i="5"/>
  <c r="D17" i="5" l="1"/>
  <c r="E17" i="5"/>
  <c r="F17" i="5"/>
  <c r="G17" i="5"/>
  <c r="H17" i="5"/>
  <c r="I17" i="5"/>
  <c r="D15" i="5"/>
  <c r="E15" i="5"/>
  <c r="F15" i="5"/>
  <c r="G15" i="5"/>
  <c r="H15" i="5"/>
  <c r="I15" i="5"/>
  <c r="C15" i="5"/>
  <c r="D13" i="5"/>
  <c r="E13" i="5"/>
  <c r="F13" i="5"/>
  <c r="G13" i="5"/>
  <c r="H13" i="5"/>
  <c r="I13" i="5"/>
  <c r="C13" i="5"/>
  <c r="B19" i="5"/>
  <c r="B17" i="5"/>
  <c r="B15" i="5"/>
  <c r="B13" i="5"/>
  <c r="C16" i="5" l="1"/>
  <c r="C17" i="5" s="1"/>
  <c r="D16" i="5"/>
  <c r="E16" i="5"/>
  <c r="F16" i="5"/>
  <c r="G16" i="5"/>
  <c r="H16" i="5"/>
  <c r="I16" i="5"/>
  <c r="B16" i="5"/>
  <c r="I18" i="4" l="1"/>
  <c r="H18" i="4"/>
  <c r="G18" i="4"/>
  <c r="F18" i="4"/>
  <c r="E18" i="4"/>
  <c r="D18" i="4"/>
  <c r="C18" i="4"/>
  <c r="B18" i="4"/>
  <c r="D14" i="4"/>
  <c r="E14" i="4"/>
  <c r="F14" i="4"/>
  <c r="G14" i="4"/>
  <c r="H14" i="4"/>
  <c r="I14" i="4"/>
  <c r="C14" i="4"/>
  <c r="C15" i="4"/>
  <c r="C16" i="4" s="1"/>
  <c r="D15" i="4"/>
  <c r="D16" i="4" s="1"/>
  <c r="E15" i="4"/>
  <c r="E16" i="4" s="1"/>
  <c r="F15" i="4"/>
  <c r="F16" i="4" s="1"/>
  <c r="G15" i="4"/>
  <c r="G16" i="4" s="1"/>
  <c r="H15" i="4"/>
  <c r="H16" i="4" s="1"/>
  <c r="I15" i="4"/>
  <c r="I16" i="4" s="1"/>
  <c r="B15" i="4"/>
  <c r="B16" i="4" s="1"/>
  <c r="B14" i="4"/>
  <c r="B12" i="4"/>
  <c r="I12" i="4"/>
  <c r="H12" i="4"/>
  <c r="G12" i="4"/>
  <c r="F12" i="4"/>
  <c r="E12" i="4"/>
  <c r="D12" i="4"/>
  <c r="C12" i="4"/>
  <c r="E14" i="3" l="1"/>
  <c r="F14" i="3"/>
  <c r="G14" i="3"/>
  <c r="D18" i="3"/>
  <c r="D14" i="3" s="1"/>
  <c r="C18" i="3"/>
  <c r="C14" i="3" s="1"/>
  <c r="B18" i="3"/>
  <c r="D12" i="3"/>
  <c r="C12" i="3"/>
  <c r="B12" i="3"/>
  <c r="D9" i="3"/>
  <c r="C9" i="3"/>
  <c r="B9" i="3"/>
  <c r="B15" i="2"/>
  <c r="D20" i="2"/>
  <c r="C20" i="2"/>
  <c r="B20" i="2"/>
  <c r="D19" i="2"/>
  <c r="C19" i="2"/>
  <c r="B19" i="2"/>
  <c r="D18" i="2"/>
  <c r="C18" i="2"/>
  <c r="B18" i="2"/>
  <c r="B16" i="2" s="1"/>
  <c r="B8" i="3" l="1"/>
  <c r="B14" i="3"/>
  <c r="D15" i="2"/>
  <c r="C15" i="2"/>
  <c r="C10" i="6" l="1"/>
  <c r="D10" i="6"/>
  <c r="E10" i="6"/>
  <c r="B10" i="6"/>
  <c r="B11" i="6" l="1"/>
  <c r="F12" i="6"/>
  <c r="G12" i="6" s="1"/>
  <c r="H12" i="6" s="1"/>
  <c r="F19" i="6" l="1"/>
  <c r="G19" i="6" s="1"/>
  <c r="H19" i="6" s="1"/>
  <c r="F21" i="6" l="1"/>
  <c r="G21" i="6" s="1"/>
  <c r="H21" i="6" s="1"/>
  <c r="F20" i="6"/>
  <c r="G20" i="6" s="1"/>
  <c r="H20" i="6" s="1"/>
  <c r="F18" i="6"/>
  <c r="G18" i="6" s="1"/>
  <c r="H18" i="6" s="1"/>
  <c r="F15" i="6"/>
  <c r="G15" i="6" s="1"/>
  <c r="H15" i="6" s="1"/>
  <c r="F14" i="6"/>
  <c r="G14" i="6" s="1"/>
  <c r="H14" i="6" s="1"/>
  <c r="F13" i="6"/>
  <c r="G13" i="6" l="1"/>
  <c r="G10" i="6" s="1"/>
  <c r="F10" i="6"/>
  <c r="C16" i="2"/>
  <c r="D16" i="2"/>
  <c r="E16" i="2"/>
  <c r="F16" i="2"/>
  <c r="G16" i="2"/>
  <c r="C8" i="2"/>
  <c r="D8" i="2"/>
  <c r="E8" i="2"/>
  <c r="F8" i="2"/>
  <c r="G8" i="2"/>
  <c r="B8" i="2"/>
  <c r="B22" i="2" s="1"/>
  <c r="C8" i="3"/>
  <c r="D8" i="3"/>
  <c r="E8" i="3"/>
  <c r="E20" i="3" s="1"/>
  <c r="F8" i="3"/>
  <c r="F20" i="3" s="1"/>
  <c r="G8" i="3"/>
  <c r="G20" i="3" s="1"/>
  <c r="H13" i="6" l="1"/>
  <c r="H10" i="6" s="1"/>
  <c r="F22" i="6"/>
  <c r="H22" i="6"/>
  <c r="G22" i="6"/>
  <c r="F11" i="6"/>
  <c r="B22" i="6"/>
  <c r="D22" i="6"/>
  <c r="D11" i="6"/>
  <c r="G11" i="6"/>
  <c r="E22" i="6"/>
  <c r="E11" i="6"/>
  <c r="C22" i="6"/>
  <c r="C11" i="6"/>
  <c r="C20" i="3"/>
  <c r="D20" i="3"/>
  <c r="B20" i="3"/>
  <c r="C22" i="2"/>
  <c r="D22" i="2"/>
  <c r="E22" i="2"/>
  <c r="F22" i="2"/>
  <c r="G22" i="2"/>
  <c r="H11" i="6" l="1"/>
</calcChain>
</file>

<file path=xl/sharedStrings.xml><?xml version="1.0" encoding="utf-8"?>
<sst xmlns="http://schemas.openxmlformats.org/spreadsheetml/2006/main" count="141" uniqueCount="70">
  <si>
    <t>Приложение 1</t>
  </si>
  <si>
    <t>Показатель</t>
  </si>
  <si>
    <t>Приложение 2</t>
  </si>
  <si>
    <t>Основные параметры консолидированного бюджета Сланцевского</t>
  </si>
  <si>
    <t>(тыс. рублей)</t>
  </si>
  <si>
    <t>Доходы</t>
  </si>
  <si>
    <t>1. Налоговые доходы, из них:</t>
  </si>
  <si>
    <t>Налог на доходы физических лиц</t>
  </si>
  <si>
    <t>Акцизы</t>
  </si>
  <si>
    <t>Налоги  на совокупный доход</t>
  </si>
  <si>
    <t>Налоги на имущество</t>
  </si>
  <si>
    <t>2. Неналоговые доходы</t>
  </si>
  <si>
    <t xml:space="preserve">3. Безвозмездные поступления  </t>
  </si>
  <si>
    <t>в том числе из федерального и областного бюджетов, из них:</t>
  </si>
  <si>
    <t>Дотации</t>
  </si>
  <si>
    <t>Субсидии</t>
  </si>
  <si>
    <t>Субвенции</t>
  </si>
  <si>
    <t>Иные межбюджетные трансферты</t>
  </si>
  <si>
    <t xml:space="preserve">Расходы </t>
  </si>
  <si>
    <t>Дефицит/профицит</t>
  </si>
  <si>
    <t>%</t>
  </si>
  <si>
    <t>Приложение 3</t>
  </si>
  <si>
    <t>Основные параметры бюджета муниципального образования</t>
  </si>
  <si>
    <t>Приложение 5</t>
  </si>
  <si>
    <t>Основные характеристики консолидированного бюджета</t>
  </si>
  <si>
    <t xml:space="preserve"> (тыс. рублей)</t>
  </si>
  <si>
    <t xml:space="preserve">Доходы, всего                 </t>
  </si>
  <si>
    <t xml:space="preserve">Расходы, всего                      </t>
  </si>
  <si>
    <t>Муниципальный долг</t>
  </si>
  <si>
    <t>Приложение 6</t>
  </si>
  <si>
    <t>Основные характеристики бюджета муниципального образования</t>
  </si>
  <si>
    <t>Расходы, всего</t>
  </si>
  <si>
    <t>1. Программные расходы, всего</t>
  </si>
  <si>
    <t>Удельный вес (%)</t>
  </si>
  <si>
    <t>2. Непрограммные расходы, всего</t>
  </si>
  <si>
    <t>Основные показатели прогноза социально-экономического развития</t>
  </si>
  <si>
    <t>муниципального образования Сланцевский муниципальный район</t>
  </si>
  <si>
    <t>2022 год</t>
  </si>
  <si>
    <t>2023 год</t>
  </si>
  <si>
    <t>Приложение 4</t>
  </si>
  <si>
    <t>Показатели финансового обеспечения муниципальных программ</t>
  </si>
  <si>
    <t>2024 год</t>
  </si>
  <si>
    <t>2025 год</t>
  </si>
  <si>
    <t>2026 год</t>
  </si>
  <si>
    <t>1.1. Муниципальная программа Сланцевского муниципального района "Укрепление общественного здоровья"</t>
  </si>
  <si>
    <t>1.2. 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района"</t>
  </si>
  <si>
    <t>1.3. Муниципальная программа Сланцевского муниципального района "Стимулирование экономической активности Сланцевского муниципального района"</t>
  </si>
  <si>
    <t>1.4. 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области"</t>
  </si>
  <si>
    <t>1.5. Муниципальная программа Сланцевского муниципального района "Развитие системы защиты прав потребителей в Сланцевском районе"</t>
  </si>
  <si>
    <t>муниципального района Ленинградской области на 2022-2027 годы</t>
  </si>
  <si>
    <t>2027 год</t>
  </si>
  <si>
    <t>Сланцевский муниципальный район Ленинградской области на 2022-2027 годы</t>
  </si>
  <si>
    <t>Ленинградской области на 2022-2027 годы</t>
  </si>
  <si>
    <t>Текущий - 2021 год</t>
  </si>
  <si>
    <t>Очередной - 2022 год</t>
  </si>
  <si>
    <t>Плановый период</t>
  </si>
  <si>
    <t>Отгружено товаров собственного производства, выполнено работ и услуг собственными силами (без субъектов малого предпринимательства), тыс. рублей</t>
  </si>
  <si>
    <t>Инвестиции, тыс. рублей</t>
  </si>
  <si>
    <t>Темпы роста объема отгруженных товаров собственного производства, выполненных работ и услуг собственными силами (без субъектов малого предпринимательства), 
в % к предыдущему</t>
  </si>
  <si>
    <t xml:space="preserve">Текущий - 2021 год  (оценка) </t>
  </si>
  <si>
    <t>Численность населения (на 01 января года), тыс. человек</t>
  </si>
  <si>
    <t>Среднемесячная номинальная начисленная заработная плата, в % к предыдущему году</t>
  </si>
  <si>
    <t xml:space="preserve">в % к объему отгруженных товаров собственного производства, выполненных работ и услуг собственными силами (без субъектов малого предпринимательства)                     </t>
  </si>
  <si>
    <t xml:space="preserve">Дефицит/профицит              </t>
  </si>
  <si>
    <t>Отчетный -2020 год (факт)</t>
  </si>
  <si>
    <t xml:space="preserve">Очередной - 2022 год </t>
  </si>
  <si>
    <t>1.6. Муниципальная программа Сланцевского муниципального района "Устойчивое общественное развитие в Сланцевском муниципальном районе"</t>
  </si>
  <si>
    <t>1.7. 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района"</t>
  </si>
  <si>
    <t>1.8. 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районе"</t>
  </si>
  <si>
    <t>1.9. Муниципальная программа Сланцевского муниципального района "Об обеспечении разработки документов территориального планирования и градостроительного зонирования муниципального образования Сланцевский муниципальный район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</si>
</sst>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1">
    <xf numFmtId="0" fontId="0" fillId="0" borderId="0" xfId="0"/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/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2" sqref="B12"/>
    </sheetView>
  </sheetViews>
  <sheetFormatPr defaultRowHeight="15" x14ac:dyDescent="0.25"/>
  <cols>
    <col min="1" max="1" width="25.7109375" style="5" customWidth="1"/>
    <col min="2" max="8" width="12.7109375" style="5" customWidth="1"/>
    <col min="9" max="16384" width="9.140625" style="5"/>
  </cols>
  <sheetData>
    <row r="1" spans="1:8" ht="15.75" x14ac:dyDescent="0.25">
      <c r="A1" s="6"/>
      <c r="H1" s="6" t="s">
        <v>0</v>
      </c>
    </row>
    <row r="2" spans="1:8" ht="15.75" x14ac:dyDescent="0.25">
      <c r="A2" s="6"/>
    </row>
    <row r="3" spans="1:8" ht="15.75" x14ac:dyDescent="0.25">
      <c r="A3" s="20" t="s">
        <v>35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0" t="s">
        <v>36</v>
      </c>
      <c r="B4" s="20"/>
      <c r="C4" s="20"/>
      <c r="D4" s="20"/>
      <c r="E4" s="20"/>
      <c r="F4" s="20"/>
      <c r="G4" s="20"/>
      <c r="H4" s="20"/>
    </row>
    <row r="5" spans="1:8" ht="15.75" x14ac:dyDescent="0.25">
      <c r="A5" s="20" t="s">
        <v>52</v>
      </c>
      <c r="B5" s="20"/>
      <c r="C5" s="20"/>
      <c r="D5" s="20"/>
      <c r="E5" s="20"/>
      <c r="F5" s="20"/>
      <c r="G5" s="20"/>
      <c r="H5" s="20"/>
    </row>
    <row r="6" spans="1:8" ht="15.75" x14ac:dyDescent="0.25">
      <c r="A6" s="7"/>
    </row>
    <row r="7" spans="1:8" ht="15" customHeight="1" x14ac:dyDescent="0.25">
      <c r="A7" s="18" t="s">
        <v>1</v>
      </c>
      <c r="B7" s="18" t="s">
        <v>59</v>
      </c>
      <c r="C7" s="18" t="s">
        <v>54</v>
      </c>
      <c r="D7" s="21" t="s">
        <v>55</v>
      </c>
      <c r="E7" s="22"/>
      <c r="F7" s="22"/>
      <c r="G7" s="22"/>
      <c r="H7" s="23"/>
    </row>
    <row r="8" spans="1:8" x14ac:dyDescent="0.25">
      <c r="A8" s="18"/>
      <c r="B8" s="18"/>
      <c r="C8" s="18"/>
      <c r="D8" s="24"/>
      <c r="E8" s="25"/>
      <c r="F8" s="25"/>
      <c r="G8" s="25"/>
      <c r="H8" s="26"/>
    </row>
    <row r="9" spans="1:8" x14ac:dyDescent="0.25">
      <c r="A9" s="19"/>
      <c r="B9" s="19"/>
      <c r="C9" s="19"/>
      <c r="D9" s="12" t="s">
        <v>38</v>
      </c>
      <c r="E9" s="12" t="s">
        <v>41</v>
      </c>
      <c r="F9" s="12" t="s">
        <v>42</v>
      </c>
      <c r="G9" s="12" t="s">
        <v>43</v>
      </c>
      <c r="H9" s="12" t="s">
        <v>50</v>
      </c>
    </row>
    <row r="10" spans="1:8" ht="120" x14ac:dyDescent="0.25">
      <c r="A10" s="3" t="s">
        <v>56</v>
      </c>
      <c r="B10" s="2">
        <v>14129800</v>
      </c>
      <c r="C10" s="2">
        <v>14468900</v>
      </c>
      <c r="D10" s="2">
        <v>14903000</v>
      </c>
      <c r="E10" s="2">
        <v>15588500</v>
      </c>
      <c r="F10" s="2">
        <v>15604100</v>
      </c>
      <c r="G10" s="2">
        <v>15619700</v>
      </c>
      <c r="H10" s="2">
        <v>15635300</v>
      </c>
    </row>
    <row r="11" spans="1:8" ht="150" x14ac:dyDescent="0.25">
      <c r="A11" s="3" t="s">
        <v>58</v>
      </c>
      <c r="B11" s="2">
        <v>103.3</v>
      </c>
      <c r="C11" s="2">
        <v>102.4</v>
      </c>
      <c r="D11" s="2">
        <v>103</v>
      </c>
      <c r="E11" s="2">
        <v>104.6</v>
      </c>
      <c r="F11" s="2">
        <v>100.1</v>
      </c>
      <c r="G11" s="2">
        <v>100.1</v>
      </c>
      <c r="H11" s="2">
        <v>100.1</v>
      </c>
    </row>
    <row r="12" spans="1:8" ht="60" x14ac:dyDescent="0.25">
      <c r="A12" s="3" t="s">
        <v>61</v>
      </c>
      <c r="B12" s="2">
        <v>108.3</v>
      </c>
      <c r="C12" s="14">
        <v>106.8</v>
      </c>
      <c r="D12" s="14">
        <v>106.9</v>
      </c>
      <c r="E12" s="14">
        <v>106.9</v>
      </c>
      <c r="F12" s="14">
        <v>104</v>
      </c>
      <c r="G12" s="14">
        <v>104</v>
      </c>
      <c r="H12" s="14">
        <v>104</v>
      </c>
    </row>
    <row r="13" spans="1:8" x14ac:dyDescent="0.25">
      <c r="A13" s="3" t="s">
        <v>57</v>
      </c>
      <c r="B13" s="2">
        <v>1368800</v>
      </c>
      <c r="C13" s="2">
        <v>1441400</v>
      </c>
      <c r="D13" s="2">
        <v>1514900</v>
      </c>
      <c r="E13" s="2">
        <v>1595200</v>
      </c>
      <c r="F13" s="2">
        <v>1627100</v>
      </c>
      <c r="G13" s="2">
        <v>1643400</v>
      </c>
      <c r="H13" s="2">
        <v>1659800</v>
      </c>
    </row>
    <row r="14" spans="1:8" ht="45" x14ac:dyDescent="0.25">
      <c r="A14" s="3" t="s">
        <v>60</v>
      </c>
      <c r="B14" s="13">
        <v>41.765000000000001</v>
      </c>
      <c r="C14" s="13">
        <v>41.524000000000001</v>
      </c>
      <c r="D14" s="13">
        <v>41.302</v>
      </c>
      <c r="E14" s="13">
        <v>41.082000000000001</v>
      </c>
      <c r="F14" s="13">
        <v>40.875</v>
      </c>
      <c r="G14" s="13">
        <v>40.67</v>
      </c>
      <c r="H14" s="13">
        <v>40.465000000000003</v>
      </c>
    </row>
  </sheetData>
  <mergeCells count="7">
    <mergeCell ref="A7:A9"/>
    <mergeCell ref="B7:B9"/>
    <mergeCell ref="C7:C9"/>
    <mergeCell ref="A3:H3"/>
    <mergeCell ref="A4:H4"/>
    <mergeCell ref="A5:H5"/>
    <mergeCell ref="D7:H8"/>
  </mergeCells>
  <pageMargins left="0.78740157480314965" right="0.39370078740157483" top="0.39370078740157483" bottom="0.3937007874015748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Normal="100" workbookViewId="0">
      <selection activeCell="C30" sqref="C30"/>
    </sheetView>
  </sheetViews>
  <sheetFormatPr defaultRowHeight="15" x14ac:dyDescent="0.25"/>
  <cols>
    <col min="1" max="1" width="30.7109375" style="4" customWidth="1"/>
    <col min="2" max="7" width="10.7109375" style="4" customWidth="1"/>
    <col min="8" max="16384" width="9.140625" style="4"/>
  </cols>
  <sheetData>
    <row r="1" spans="1:7" ht="15.75" x14ac:dyDescent="0.25">
      <c r="A1" s="9"/>
      <c r="G1" s="9" t="s">
        <v>2</v>
      </c>
    </row>
    <row r="2" spans="1:7" ht="15.75" x14ac:dyDescent="0.25">
      <c r="A2" s="9"/>
    </row>
    <row r="3" spans="1:7" ht="15.75" x14ac:dyDescent="0.25">
      <c r="A3" s="27" t="s">
        <v>3</v>
      </c>
      <c r="B3" s="27"/>
      <c r="C3" s="27"/>
      <c r="D3" s="27"/>
      <c r="E3" s="27"/>
      <c r="F3" s="27"/>
      <c r="G3" s="27"/>
    </row>
    <row r="4" spans="1:7" ht="15.75" x14ac:dyDescent="0.25">
      <c r="A4" s="27" t="s">
        <v>49</v>
      </c>
      <c r="B4" s="27"/>
      <c r="C4" s="27"/>
      <c r="D4" s="27"/>
      <c r="E4" s="27"/>
      <c r="F4" s="27"/>
      <c r="G4" s="27"/>
    </row>
    <row r="5" spans="1:7" ht="15.75" x14ac:dyDescent="0.25">
      <c r="A5" s="17"/>
    </row>
    <row r="6" spans="1:7" ht="15.75" x14ac:dyDescent="0.25">
      <c r="A6" s="10" t="s">
        <v>4</v>
      </c>
    </row>
    <row r="7" spans="1:7" x14ac:dyDescent="0.25">
      <c r="A7" s="8" t="s">
        <v>1</v>
      </c>
      <c r="B7" s="8" t="s">
        <v>37</v>
      </c>
      <c r="C7" s="8" t="s">
        <v>38</v>
      </c>
      <c r="D7" s="8" t="s">
        <v>41</v>
      </c>
      <c r="E7" s="8" t="s">
        <v>42</v>
      </c>
      <c r="F7" s="8" t="s">
        <v>43</v>
      </c>
      <c r="G7" s="8" t="s">
        <v>50</v>
      </c>
    </row>
    <row r="8" spans="1:7" x14ac:dyDescent="0.25">
      <c r="A8" s="3" t="s">
        <v>5</v>
      </c>
      <c r="B8" s="2">
        <f>B9+B14+B15</f>
        <v>1753565.6</v>
      </c>
      <c r="C8" s="2">
        <f t="shared" ref="C8:G8" si="0">C9+C14+C15</f>
        <v>1711453.4099999997</v>
      </c>
      <c r="D8" s="2">
        <f t="shared" si="0"/>
        <v>1670628.81</v>
      </c>
      <c r="E8" s="2">
        <f t="shared" si="0"/>
        <v>1670628.81</v>
      </c>
      <c r="F8" s="2">
        <f t="shared" si="0"/>
        <v>1670628.81</v>
      </c>
      <c r="G8" s="2">
        <f t="shared" si="0"/>
        <v>1670628.81</v>
      </c>
    </row>
    <row r="9" spans="1:7" x14ac:dyDescent="0.25">
      <c r="A9" s="3" t="s">
        <v>6</v>
      </c>
      <c r="B9" s="2">
        <v>591251.69999999995</v>
      </c>
      <c r="C9" s="2">
        <v>602326.6</v>
      </c>
      <c r="D9" s="2">
        <v>618510.80000000005</v>
      </c>
      <c r="E9" s="2">
        <v>618510.80000000005</v>
      </c>
      <c r="F9" s="2">
        <v>618510.80000000005</v>
      </c>
      <c r="G9" s="2">
        <v>618510.80000000005</v>
      </c>
    </row>
    <row r="10" spans="1:7" ht="30" x14ac:dyDescent="0.25">
      <c r="A10" s="3" t="s">
        <v>7</v>
      </c>
      <c r="B10" s="2">
        <v>370427.9</v>
      </c>
      <c r="C10" s="2">
        <v>373377.8</v>
      </c>
      <c r="D10" s="2">
        <v>381196.2</v>
      </c>
      <c r="E10" s="2">
        <v>381196.2</v>
      </c>
      <c r="F10" s="2">
        <v>381196.2</v>
      </c>
      <c r="G10" s="2">
        <v>381196.2</v>
      </c>
    </row>
    <row r="11" spans="1:7" x14ac:dyDescent="0.25">
      <c r="A11" s="3" t="s">
        <v>8</v>
      </c>
      <c r="B11" s="2">
        <v>12582.9</v>
      </c>
      <c r="C11" s="2">
        <v>13086.4</v>
      </c>
      <c r="D11" s="2">
        <v>13609.7</v>
      </c>
      <c r="E11" s="2">
        <v>13609.7</v>
      </c>
      <c r="F11" s="2">
        <v>13609.7</v>
      </c>
      <c r="G11" s="2">
        <v>13609.7</v>
      </c>
    </row>
    <row r="12" spans="1:7" x14ac:dyDescent="0.25">
      <c r="A12" s="3" t="s">
        <v>9</v>
      </c>
      <c r="B12" s="2">
        <v>155780.20000000001</v>
      </c>
      <c r="C12" s="2">
        <v>162352.20000000001</v>
      </c>
      <c r="D12" s="2">
        <v>169043.4</v>
      </c>
      <c r="E12" s="2">
        <v>169043.4</v>
      </c>
      <c r="F12" s="2">
        <v>169043.4</v>
      </c>
      <c r="G12" s="2">
        <v>169043.4</v>
      </c>
    </row>
    <row r="13" spans="1:7" x14ac:dyDescent="0.25">
      <c r="A13" s="3" t="s">
        <v>10</v>
      </c>
      <c r="B13" s="2">
        <v>44611.6</v>
      </c>
      <c r="C13" s="2">
        <v>45426.7</v>
      </c>
      <c r="D13" s="2">
        <v>46335.3</v>
      </c>
      <c r="E13" s="2">
        <v>46335.3</v>
      </c>
      <c r="F13" s="2">
        <v>46335.3</v>
      </c>
      <c r="G13" s="2">
        <v>46335.3</v>
      </c>
    </row>
    <row r="14" spans="1:7" x14ac:dyDescent="0.25">
      <c r="A14" s="3" t="s">
        <v>11</v>
      </c>
      <c r="B14" s="2">
        <v>170032</v>
      </c>
      <c r="C14" s="2">
        <v>175722</v>
      </c>
      <c r="D14" s="2">
        <v>181750</v>
      </c>
      <c r="E14" s="2">
        <v>181750</v>
      </c>
      <c r="F14" s="2">
        <v>181750</v>
      </c>
      <c r="G14" s="2">
        <v>181750</v>
      </c>
    </row>
    <row r="15" spans="1:7" x14ac:dyDescent="0.25">
      <c r="A15" s="3" t="s">
        <v>12</v>
      </c>
      <c r="B15" s="2">
        <f>(962071.5+126790+20999.8+15546.7+15048.5+22224.2+(23902.5+600)+10054.3)-204955.6</f>
        <v>992281.9</v>
      </c>
      <c r="C15" s="2">
        <f>(957552+105537.3+15530.4+12577.7+11452.2+15338.7+18020.8+7085.5)-209689.79</f>
        <v>933404.80999999982</v>
      </c>
      <c r="D15" s="2">
        <f>(898244.1+106602.7+15648.8+12765.5+11561.5+15595.5+18054.9+7118.4)-215223.39</f>
        <v>870368.00999999989</v>
      </c>
      <c r="E15" s="2">
        <v>870368.00999999989</v>
      </c>
      <c r="F15" s="2">
        <v>870368.00999999989</v>
      </c>
      <c r="G15" s="2">
        <v>870368.00999999989</v>
      </c>
    </row>
    <row r="16" spans="1:7" ht="30" x14ac:dyDescent="0.25">
      <c r="A16" s="3" t="s">
        <v>13</v>
      </c>
      <c r="B16" s="2">
        <f>SUM(B17:B20)</f>
        <v>989738.20000000007</v>
      </c>
      <c r="C16" s="2">
        <f t="shared" ref="C16:G16" si="1">SUM(C17:C20)</f>
        <v>933404.8</v>
      </c>
      <c r="D16" s="2">
        <f t="shared" si="1"/>
        <v>870368</v>
      </c>
      <c r="E16" s="2">
        <f t="shared" si="1"/>
        <v>870368</v>
      </c>
      <c r="F16" s="2">
        <f t="shared" si="1"/>
        <v>870368</v>
      </c>
      <c r="G16" s="2">
        <f t="shared" si="1"/>
        <v>870368</v>
      </c>
    </row>
    <row r="17" spans="1:7" x14ac:dyDescent="0.25">
      <c r="A17" s="3" t="s">
        <v>14</v>
      </c>
      <c r="B17" s="2">
        <v>111425.3</v>
      </c>
      <c r="C17" s="2">
        <v>51518.3</v>
      </c>
      <c r="D17" s="2">
        <v>51541.599999999999</v>
      </c>
      <c r="E17" s="2">
        <v>51541.599999999999</v>
      </c>
      <c r="F17" s="2">
        <v>51541.599999999999</v>
      </c>
      <c r="G17" s="2">
        <v>51541.599999999999</v>
      </c>
    </row>
    <row r="18" spans="1:7" x14ac:dyDescent="0.25">
      <c r="A18" s="3" t="s">
        <v>15</v>
      </c>
      <c r="B18" s="2">
        <f>38986.8+31844.7+6001.9+3283.2+3948.7+7427.2+7185.3+3152.1</f>
        <v>101829.9</v>
      </c>
      <c r="C18" s="2">
        <f>65766.3+9778+134.7+74.8+141.4+900.3</f>
        <v>76795.5</v>
      </c>
      <c r="D18" s="2">
        <f>7178.4+9456+134.7+53.6+141.4+657.3</f>
        <v>17621.400000000001</v>
      </c>
      <c r="E18" s="2">
        <v>17621.400000000001</v>
      </c>
      <c r="F18" s="2">
        <v>17621.400000000001</v>
      </c>
      <c r="G18" s="2">
        <v>17621.400000000001</v>
      </c>
    </row>
    <row r="19" spans="1:7" x14ac:dyDescent="0.25">
      <c r="A19" s="3" t="s">
        <v>16</v>
      </c>
      <c r="B19" s="2">
        <f>772896.2+2080.3+300.9+156.5+156.5+156.5+156.5+156.5</f>
        <v>776059.9</v>
      </c>
      <c r="C19" s="2">
        <f>801504.2+2080.3+300.9+156.5+156.5+156.5+156.5+156.5</f>
        <v>804667.9</v>
      </c>
      <c r="D19" s="2">
        <f>800760.9+3.5+3.5+3.5+3.5+3.5+3.5</f>
        <v>800781.9</v>
      </c>
      <c r="E19" s="2">
        <v>800781.9</v>
      </c>
      <c r="F19" s="2">
        <v>800781.9</v>
      </c>
      <c r="G19" s="2">
        <v>800781.9</v>
      </c>
    </row>
    <row r="20" spans="1:7" ht="30" x14ac:dyDescent="0.25">
      <c r="A20" s="3" t="s">
        <v>17</v>
      </c>
      <c r="B20" s="2">
        <f>38763.2-38340.1</f>
        <v>423.09999999999854</v>
      </c>
      <c r="C20" s="2">
        <f>38763.2-38340.1</f>
        <v>423.09999999999854</v>
      </c>
      <c r="D20" s="2">
        <f>38763.2-38340.1</f>
        <v>423.09999999999854</v>
      </c>
      <c r="E20" s="2">
        <v>423.1</v>
      </c>
      <c r="F20" s="2">
        <v>423.1</v>
      </c>
      <c r="G20" s="2">
        <v>423.1</v>
      </c>
    </row>
    <row r="21" spans="1:7" x14ac:dyDescent="0.25">
      <c r="A21" s="3" t="s">
        <v>18</v>
      </c>
      <c r="B21" s="2">
        <v>1821940.6</v>
      </c>
      <c r="C21" s="2">
        <v>1767090.4</v>
      </c>
      <c r="D21" s="2">
        <v>1728008.5</v>
      </c>
      <c r="E21" s="2">
        <v>1728008.5</v>
      </c>
      <c r="F21" s="2">
        <v>1728008.5</v>
      </c>
      <c r="G21" s="2">
        <v>1728008.5</v>
      </c>
    </row>
    <row r="22" spans="1:7" x14ac:dyDescent="0.25">
      <c r="A22" s="3" t="s">
        <v>19</v>
      </c>
      <c r="B22" s="2">
        <f>B8-B21</f>
        <v>-68375</v>
      </c>
      <c r="C22" s="2">
        <f t="shared" ref="C22:G22" si="2">C8-C21</f>
        <v>-55636.990000000224</v>
      </c>
      <c r="D22" s="2">
        <f t="shared" si="2"/>
        <v>-57379.689999999944</v>
      </c>
      <c r="E22" s="2">
        <f t="shared" si="2"/>
        <v>-57379.689999999944</v>
      </c>
      <c r="F22" s="2">
        <f t="shared" si="2"/>
        <v>-57379.689999999944</v>
      </c>
      <c r="G22" s="2">
        <f t="shared" si="2"/>
        <v>-57379.689999999944</v>
      </c>
    </row>
    <row r="23" spans="1:7" x14ac:dyDescent="0.25">
      <c r="A23" s="3" t="s">
        <v>20</v>
      </c>
      <c r="B23" s="2">
        <v>12.7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</row>
  </sheetData>
  <mergeCells count="2">
    <mergeCell ref="A3:G3"/>
    <mergeCell ref="A4:G4"/>
  </mergeCells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B7" sqref="B7:G7"/>
    </sheetView>
  </sheetViews>
  <sheetFormatPr defaultRowHeight="15" x14ac:dyDescent="0.25"/>
  <cols>
    <col min="1" max="1" width="30.7109375" style="4" customWidth="1"/>
    <col min="2" max="2" width="13.140625" style="4" customWidth="1"/>
    <col min="3" max="3" width="12" style="4" customWidth="1"/>
    <col min="4" max="4" width="12.5703125" style="4" customWidth="1"/>
    <col min="5" max="6" width="13.140625" style="4" customWidth="1"/>
    <col min="7" max="7" width="13.42578125" style="4" customWidth="1"/>
    <col min="8" max="16384" width="9.140625" style="4"/>
  </cols>
  <sheetData>
    <row r="1" spans="1:7" ht="15.75" x14ac:dyDescent="0.25">
      <c r="A1" s="9"/>
      <c r="G1" s="9" t="s">
        <v>21</v>
      </c>
    </row>
    <row r="2" spans="1:7" ht="15.75" x14ac:dyDescent="0.25">
      <c r="A2" s="9"/>
    </row>
    <row r="3" spans="1:7" ht="15.75" x14ac:dyDescent="0.25">
      <c r="A3" s="27" t="s">
        <v>22</v>
      </c>
      <c r="B3" s="27"/>
      <c r="C3" s="27"/>
      <c r="D3" s="27"/>
      <c r="E3" s="27"/>
      <c r="F3" s="27"/>
      <c r="G3" s="27"/>
    </row>
    <row r="4" spans="1:7" ht="15.75" x14ac:dyDescent="0.25">
      <c r="A4" s="27" t="s">
        <v>51</v>
      </c>
      <c r="B4" s="27"/>
      <c r="C4" s="27"/>
      <c r="D4" s="27"/>
      <c r="E4" s="27"/>
      <c r="F4" s="27"/>
      <c r="G4" s="27"/>
    </row>
    <row r="5" spans="1:7" ht="15.75" x14ac:dyDescent="0.25">
      <c r="A5" s="11"/>
    </row>
    <row r="6" spans="1:7" ht="15.75" x14ac:dyDescent="0.25">
      <c r="A6" s="10" t="s">
        <v>4</v>
      </c>
    </row>
    <row r="7" spans="1:7" x14ac:dyDescent="0.25">
      <c r="A7" s="8" t="s">
        <v>1</v>
      </c>
      <c r="B7" s="8" t="s">
        <v>37</v>
      </c>
      <c r="C7" s="8" t="s">
        <v>38</v>
      </c>
      <c r="D7" s="8" t="s">
        <v>41</v>
      </c>
      <c r="E7" s="8" t="s">
        <v>42</v>
      </c>
      <c r="F7" s="8" t="s">
        <v>43</v>
      </c>
      <c r="G7" s="8" t="s">
        <v>50</v>
      </c>
    </row>
    <row r="8" spans="1:7" x14ac:dyDescent="0.25">
      <c r="A8" s="3" t="s">
        <v>5</v>
      </c>
      <c r="B8" s="2">
        <f>B9+B12+B13</f>
        <v>1531358.5</v>
      </c>
      <c r="C8" s="2">
        <f t="shared" ref="C8:G8" si="0">C9+C12+C13</f>
        <v>1538306.5</v>
      </c>
      <c r="D8" s="2">
        <f t="shared" si="0"/>
        <v>1496065.4</v>
      </c>
      <c r="E8" s="2">
        <f t="shared" si="0"/>
        <v>1496065.4</v>
      </c>
      <c r="F8" s="2">
        <f t="shared" si="0"/>
        <v>1496065.4</v>
      </c>
      <c r="G8" s="2">
        <f t="shared" si="0"/>
        <v>1496065.4</v>
      </c>
    </row>
    <row r="9" spans="1:7" x14ac:dyDescent="0.25">
      <c r="A9" s="3" t="s">
        <v>6</v>
      </c>
      <c r="B9" s="2">
        <f>B10+B11+1071.9+7832.1</f>
        <v>469734.5</v>
      </c>
      <c r="C9" s="2">
        <f>C10+C11+1114.8+8067.1</f>
        <v>477768.89999999997</v>
      </c>
      <c r="D9" s="2">
        <f>D10+D11+1159.4+8309.1</f>
        <v>491221.8</v>
      </c>
      <c r="E9" s="2">
        <v>491221.8</v>
      </c>
      <c r="F9" s="2">
        <v>491221.8</v>
      </c>
      <c r="G9" s="2">
        <v>491221.8</v>
      </c>
    </row>
    <row r="10" spans="1:7" ht="21.75" customHeight="1" x14ac:dyDescent="0.25">
      <c r="A10" s="3" t="s">
        <v>7</v>
      </c>
      <c r="B10" s="2">
        <v>305075.59999999998</v>
      </c>
      <c r="C10" s="2">
        <v>306261</v>
      </c>
      <c r="D10" s="2">
        <v>312737.09999999998</v>
      </c>
      <c r="E10" s="2">
        <v>312737.09999999998</v>
      </c>
      <c r="F10" s="2">
        <v>312737.09999999998</v>
      </c>
      <c r="G10" s="2">
        <v>312737.09999999998</v>
      </c>
    </row>
    <row r="11" spans="1:7" x14ac:dyDescent="0.25">
      <c r="A11" s="3" t="s">
        <v>9</v>
      </c>
      <c r="B11" s="2">
        <v>155754.9</v>
      </c>
      <c r="C11" s="2">
        <v>162326</v>
      </c>
      <c r="D11" s="2">
        <v>169016.2</v>
      </c>
      <c r="E11" s="2">
        <v>169016.2</v>
      </c>
      <c r="F11" s="2">
        <v>169016.2</v>
      </c>
      <c r="G11" s="2">
        <v>169016.2</v>
      </c>
    </row>
    <row r="12" spans="1:7" x14ac:dyDescent="0.25">
      <c r="A12" s="3" t="s">
        <v>11</v>
      </c>
      <c r="B12" s="2">
        <f>53199.4+7914.6+33275.7+3936.9+1225.9</f>
        <v>99552.499999999985</v>
      </c>
      <c r="C12" s="2">
        <f>55222.6+7914.6+34673.3+3936.9+1238.2</f>
        <v>102985.59999999999</v>
      </c>
      <c r="D12" s="2">
        <f>57402.5+7914.6+36094.9+3936.9+1250.6</f>
        <v>106599.5</v>
      </c>
      <c r="E12" s="2">
        <v>106599.5</v>
      </c>
      <c r="F12" s="2">
        <v>106599.5</v>
      </c>
      <c r="G12" s="2">
        <v>106599.5</v>
      </c>
    </row>
    <row r="13" spans="1:7" x14ac:dyDescent="0.25">
      <c r="A13" s="3" t="s">
        <v>12</v>
      </c>
      <c r="B13" s="2">
        <v>962071.5</v>
      </c>
      <c r="C13" s="2">
        <v>957552</v>
      </c>
      <c r="D13" s="2">
        <v>898244.1</v>
      </c>
      <c r="E13" s="2">
        <v>898244.1</v>
      </c>
      <c r="F13" s="2">
        <v>898244.1</v>
      </c>
      <c r="G13" s="2">
        <v>898244.1</v>
      </c>
    </row>
    <row r="14" spans="1:7" ht="30" x14ac:dyDescent="0.25">
      <c r="A14" s="3" t="s">
        <v>13</v>
      </c>
      <c r="B14" s="2">
        <f>SUM(B15:B18)</f>
        <v>923731.39999999991</v>
      </c>
      <c r="C14" s="2">
        <f t="shared" ref="C14:G14" si="1">SUM(C15:C18)</f>
        <v>919211.89999999991</v>
      </c>
      <c r="D14" s="2">
        <f t="shared" si="1"/>
        <v>859904</v>
      </c>
      <c r="E14" s="2">
        <f t="shared" si="1"/>
        <v>859904</v>
      </c>
      <c r="F14" s="2">
        <f t="shared" si="1"/>
        <v>859904</v>
      </c>
      <c r="G14" s="2">
        <f t="shared" si="1"/>
        <v>859904</v>
      </c>
    </row>
    <row r="15" spans="1:7" x14ac:dyDescent="0.25">
      <c r="A15" s="3" t="s">
        <v>14</v>
      </c>
      <c r="B15" s="2">
        <v>111425.3</v>
      </c>
      <c r="C15" s="2">
        <v>51518.3</v>
      </c>
      <c r="D15" s="2">
        <v>51541.599999999999</v>
      </c>
      <c r="E15" s="2">
        <v>51541.599999999999</v>
      </c>
      <c r="F15" s="2">
        <v>51541.599999999999</v>
      </c>
      <c r="G15" s="2">
        <v>51541.599999999999</v>
      </c>
    </row>
    <row r="16" spans="1:7" x14ac:dyDescent="0.25">
      <c r="A16" s="3" t="s">
        <v>15</v>
      </c>
      <c r="B16" s="2">
        <v>38986.800000000003</v>
      </c>
      <c r="C16" s="2">
        <v>65766.3</v>
      </c>
      <c r="D16" s="2">
        <v>7178.4</v>
      </c>
      <c r="E16" s="2">
        <v>7178.4</v>
      </c>
      <c r="F16" s="2">
        <v>7178.4</v>
      </c>
      <c r="G16" s="2">
        <v>7178.4</v>
      </c>
    </row>
    <row r="17" spans="1:7" x14ac:dyDescent="0.25">
      <c r="A17" s="3" t="s">
        <v>16</v>
      </c>
      <c r="B17" s="2">
        <v>772896.2</v>
      </c>
      <c r="C17" s="2">
        <v>801504.2</v>
      </c>
      <c r="D17" s="2">
        <v>800760.9</v>
      </c>
      <c r="E17" s="2">
        <v>800760.9</v>
      </c>
      <c r="F17" s="2">
        <v>800760.9</v>
      </c>
      <c r="G17" s="2">
        <v>800760.9</v>
      </c>
    </row>
    <row r="18" spans="1:7" ht="30" x14ac:dyDescent="0.25">
      <c r="A18" s="3" t="s">
        <v>17</v>
      </c>
      <c r="B18" s="2">
        <f>38763.2-38340.1</f>
        <v>423.09999999999854</v>
      </c>
      <c r="C18" s="2">
        <f t="shared" ref="C18:D18" si="2">38763.2-38340.1</f>
        <v>423.09999999999854</v>
      </c>
      <c r="D18" s="2">
        <f t="shared" si="2"/>
        <v>423.09999999999854</v>
      </c>
      <c r="E18" s="2">
        <v>423.1</v>
      </c>
      <c r="F18" s="2">
        <v>423.1</v>
      </c>
      <c r="G18" s="2">
        <v>423.1</v>
      </c>
    </row>
    <row r="19" spans="1:7" x14ac:dyDescent="0.25">
      <c r="A19" s="3" t="s">
        <v>18</v>
      </c>
      <c r="B19" s="2">
        <v>1574502.5</v>
      </c>
      <c r="C19" s="2">
        <v>1574214.4</v>
      </c>
      <c r="D19" s="2">
        <v>1533201.5</v>
      </c>
      <c r="E19" s="2">
        <v>1533201.5</v>
      </c>
      <c r="F19" s="2">
        <v>1533201.5</v>
      </c>
      <c r="G19" s="2">
        <v>1533201.5</v>
      </c>
    </row>
    <row r="20" spans="1:7" x14ac:dyDescent="0.25">
      <c r="A20" s="3" t="s">
        <v>19</v>
      </c>
      <c r="B20" s="2">
        <f>B8-B19</f>
        <v>-43144</v>
      </c>
      <c r="C20" s="2">
        <f t="shared" ref="C20:G20" si="3">C8-C19</f>
        <v>-35907.899999999907</v>
      </c>
      <c r="D20" s="2">
        <f t="shared" si="3"/>
        <v>-37136.100000000093</v>
      </c>
      <c r="E20" s="2">
        <f t="shared" si="3"/>
        <v>-37136.100000000093</v>
      </c>
      <c r="F20" s="2">
        <f t="shared" si="3"/>
        <v>-37136.100000000093</v>
      </c>
      <c r="G20" s="2">
        <f t="shared" si="3"/>
        <v>-37136.100000000093</v>
      </c>
    </row>
    <row r="21" spans="1:7" x14ac:dyDescent="0.25">
      <c r="A21" s="3" t="s">
        <v>20</v>
      </c>
      <c r="B21" s="2">
        <v>12.5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</row>
  </sheetData>
  <mergeCells count="2">
    <mergeCell ref="A3:G3"/>
    <mergeCell ref="A4:G4"/>
  </mergeCells>
  <pageMargins left="0.78740157480314965" right="0.39370078740157483" top="0.39370078740157483" bottom="0.3937007874015748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opLeftCell="A3" workbookViewId="0">
      <selection activeCell="P23" sqref="P23"/>
    </sheetView>
  </sheetViews>
  <sheetFormatPr defaultRowHeight="15" x14ac:dyDescent="0.25"/>
  <cols>
    <col min="1" max="1" width="15.7109375" style="4" customWidth="1"/>
    <col min="2" max="9" width="12.7109375" style="4" customWidth="1"/>
    <col min="10" max="16384" width="9.140625" style="4"/>
  </cols>
  <sheetData>
    <row r="1" spans="1:9" ht="15.75" x14ac:dyDescent="0.25">
      <c r="A1" s="9"/>
      <c r="I1" s="9" t="s">
        <v>39</v>
      </c>
    </row>
    <row r="2" spans="1:9" ht="15.75" x14ac:dyDescent="0.25">
      <c r="A2" s="9"/>
    </row>
    <row r="3" spans="1:9" ht="15.75" x14ac:dyDescent="0.25">
      <c r="A3" s="27" t="s">
        <v>24</v>
      </c>
      <c r="B3" s="27"/>
      <c r="C3" s="27"/>
      <c r="D3" s="27"/>
      <c r="E3" s="27"/>
      <c r="F3" s="27"/>
      <c r="G3" s="27"/>
      <c r="H3" s="27"/>
      <c r="I3" s="27"/>
    </row>
    <row r="4" spans="1:9" ht="15.75" x14ac:dyDescent="0.25">
      <c r="A4" s="27" t="s">
        <v>49</v>
      </c>
      <c r="B4" s="27"/>
      <c r="C4" s="27"/>
      <c r="D4" s="27"/>
      <c r="E4" s="27"/>
      <c r="F4" s="27"/>
      <c r="G4" s="27"/>
      <c r="H4" s="27"/>
      <c r="I4" s="27"/>
    </row>
    <row r="5" spans="1:9" ht="15.75" x14ac:dyDescent="0.25">
      <c r="A5" s="9"/>
    </row>
    <row r="6" spans="1:9" ht="15.75" x14ac:dyDescent="0.25">
      <c r="A6" s="10" t="s">
        <v>25</v>
      </c>
    </row>
    <row r="7" spans="1:9" ht="15.75" customHeight="1" x14ac:dyDescent="0.25">
      <c r="A7" s="18" t="s">
        <v>1</v>
      </c>
      <c r="B7" s="18" t="s">
        <v>64</v>
      </c>
      <c r="C7" s="29" t="s">
        <v>53</v>
      </c>
      <c r="D7" s="29" t="s">
        <v>65</v>
      </c>
      <c r="E7" s="29" t="s">
        <v>55</v>
      </c>
      <c r="F7" s="29"/>
      <c r="G7" s="29"/>
      <c r="H7" s="29"/>
      <c r="I7" s="29"/>
    </row>
    <row r="8" spans="1:9" x14ac:dyDescent="0.25">
      <c r="A8" s="18"/>
      <c r="B8" s="18"/>
      <c r="C8" s="29"/>
      <c r="D8" s="29"/>
      <c r="E8" s="29"/>
      <c r="F8" s="29"/>
      <c r="G8" s="29"/>
      <c r="H8" s="29"/>
      <c r="I8" s="29"/>
    </row>
    <row r="9" spans="1:9" x14ac:dyDescent="0.25">
      <c r="A9" s="18"/>
      <c r="B9" s="18"/>
      <c r="C9" s="29"/>
      <c r="D9" s="29"/>
      <c r="E9" s="29" t="s">
        <v>38</v>
      </c>
      <c r="F9" s="29" t="s">
        <v>41</v>
      </c>
      <c r="G9" s="29" t="s">
        <v>42</v>
      </c>
      <c r="H9" s="29" t="s">
        <v>43</v>
      </c>
      <c r="I9" s="29" t="s">
        <v>50</v>
      </c>
    </row>
    <row r="10" spans="1:9" x14ac:dyDescent="0.25">
      <c r="A10" s="18"/>
      <c r="B10" s="18"/>
      <c r="C10" s="29"/>
      <c r="D10" s="29"/>
      <c r="E10" s="30"/>
      <c r="F10" s="30"/>
      <c r="G10" s="30"/>
      <c r="H10" s="30"/>
      <c r="I10" s="30"/>
    </row>
    <row r="11" spans="1:9" x14ac:dyDescent="0.25">
      <c r="A11" s="3" t="s">
        <v>26</v>
      </c>
      <c r="B11" s="15">
        <v>1865977.8</v>
      </c>
      <c r="C11" s="15">
        <v>1853651.1</v>
      </c>
      <c r="D11" s="15">
        <v>1753565.6</v>
      </c>
      <c r="E11" s="15">
        <v>1711453.4099999997</v>
      </c>
      <c r="F11" s="15">
        <v>1670628.81</v>
      </c>
      <c r="G11" s="15">
        <v>1670628.81</v>
      </c>
      <c r="H11" s="15">
        <v>1670628.81</v>
      </c>
      <c r="I11" s="15">
        <v>1670628.81</v>
      </c>
    </row>
    <row r="12" spans="1:9" ht="204.75" x14ac:dyDescent="0.25">
      <c r="A12" s="16" t="s">
        <v>62</v>
      </c>
      <c r="B12" s="15">
        <f>B11/13678400*100</f>
        <v>13.641784126798456</v>
      </c>
      <c r="C12" s="15">
        <f>C11/прил.1!B10*100</f>
        <v>13.118735580121447</v>
      </c>
      <c r="D12" s="15">
        <f>D11/прил.1!C10*100</f>
        <v>12.119550207686833</v>
      </c>
      <c r="E12" s="15">
        <f>E11/прил.1!D10*100</f>
        <v>11.483952291484933</v>
      </c>
      <c r="F12" s="15">
        <f>F11/прил.1!E10*100</f>
        <v>10.717059434839786</v>
      </c>
      <c r="G12" s="15">
        <f>G11/прил.1!F10*100</f>
        <v>10.706345191327921</v>
      </c>
      <c r="H12" s="15">
        <f>H11/прил.1!G10*100</f>
        <v>10.695652349276875</v>
      </c>
      <c r="I12" s="15">
        <f>I11/прил.1!H10*100</f>
        <v>10.684980844627221</v>
      </c>
    </row>
    <row r="13" spans="1:9" x14ac:dyDescent="0.25">
      <c r="A13" s="3" t="s">
        <v>27</v>
      </c>
      <c r="B13" s="15">
        <v>1855872.8</v>
      </c>
      <c r="C13" s="15">
        <v>1829606.5</v>
      </c>
      <c r="D13" s="15">
        <v>1821940.6</v>
      </c>
      <c r="E13" s="15">
        <v>1767090.4</v>
      </c>
      <c r="F13" s="15">
        <v>1728008.5</v>
      </c>
      <c r="G13" s="15">
        <v>1728008.5</v>
      </c>
      <c r="H13" s="15">
        <v>1728008.5</v>
      </c>
      <c r="I13" s="15">
        <v>1728008.5</v>
      </c>
    </row>
    <row r="14" spans="1:9" ht="204.75" x14ac:dyDescent="0.25">
      <c r="A14" s="16" t="s">
        <v>62</v>
      </c>
      <c r="B14" s="15">
        <f>B13/13678400*100</f>
        <v>13.567908527313136</v>
      </c>
      <c r="C14" s="15">
        <f>C13/прил.1!B10*100</f>
        <v>12.948566150971704</v>
      </c>
      <c r="D14" s="15">
        <f>D13/прил.1!C10*100</f>
        <v>12.592115502906234</v>
      </c>
      <c r="E14" s="15">
        <f>E13/прил.1!D10*100</f>
        <v>11.857279742333757</v>
      </c>
      <c r="F14" s="15">
        <f>F13/прил.1!E10*100</f>
        <v>11.085149308785322</v>
      </c>
      <c r="G14" s="15">
        <f>G13/прил.1!F10*100</f>
        <v>11.074067072115662</v>
      </c>
      <c r="H14" s="15">
        <f>H13/прил.1!G10*100</f>
        <v>11.06300697196489</v>
      </c>
      <c r="I14" s="15">
        <f>I13/прил.1!H10*100</f>
        <v>11.051968942073385</v>
      </c>
    </row>
    <row r="15" spans="1:9" ht="30" x14ac:dyDescent="0.25">
      <c r="A15" s="3" t="s">
        <v>63</v>
      </c>
      <c r="B15" s="15">
        <f>B11-B13</f>
        <v>10105</v>
      </c>
      <c r="C15" s="15">
        <f t="shared" ref="C15:I15" si="0">C11-C13</f>
        <v>24044.600000000093</v>
      </c>
      <c r="D15" s="15">
        <f t="shared" si="0"/>
        <v>-68375</v>
      </c>
      <c r="E15" s="15">
        <f t="shared" si="0"/>
        <v>-55636.990000000224</v>
      </c>
      <c r="F15" s="15">
        <f t="shared" si="0"/>
        <v>-57379.689999999944</v>
      </c>
      <c r="G15" s="15">
        <f t="shared" si="0"/>
        <v>-57379.689999999944</v>
      </c>
      <c r="H15" s="15">
        <f t="shared" si="0"/>
        <v>-57379.689999999944</v>
      </c>
      <c r="I15" s="15">
        <f t="shared" si="0"/>
        <v>-57379.689999999944</v>
      </c>
    </row>
    <row r="16" spans="1:9" ht="204.75" x14ac:dyDescent="0.25">
      <c r="A16" s="16" t="s">
        <v>62</v>
      </c>
      <c r="B16" s="15">
        <f>B15/13678400*100</f>
        <v>7.3875599485319923E-2</v>
      </c>
      <c r="C16" s="1">
        <f>C15/прил.1!B10*100</f>
        <v>0.17016942914974093</v>
      </c>
      <c r="D16" s="1">
        <f>D15/прил.1!C10*100</f>
        <v>-0.4725652952194016</v>
      </c>
      <c r="E16" s="1">
        <f>E15/прил.1!D10*100</f>
        <v>-0.37332745084882391</v>
      </c>
      <c r="F16" s="1">
        <f>F15/прил.1!E10*100</f>
        <v>-0.36808987394553644</v>
      </c>
      <c r="G16" s="1">
        <f>G15/прил.1!F10*100</f>
        <v>-0.36772188078774132</v>
      </c>
      <c r="H16" s="1">
        <f>H15/прил.1!G10*100</f>
        <v>-0.36735462268801544</v>
      </c>
      <c r="I16" s="1">
        <f>I15/прил.1!H10*100</f>
        <v>-0.36698809744616312</v>
      </c>
    </row>
    <row r="17" spans="1:9" ht="30" x14ac:dyDescent="0.25">
      <c r="A17" s="3" t="s">
        <v>28</v>
      </c>
      <c r="B17" s="1">
        <v>0</v>
      </c>
      <c r="C17" s="1">
        <v>0</v>
      </c>
      <c r="D17" s="1">
        <v>53856.2</v>
      </c>
      <c r="E17" s="1">
        <v>55637</v>
      </c>
      <c r="F17" s="1">
        <v>57379.7</v>
      </c>
      <c r="G17" s="1">
        <v>57379.7</v>
      </c>
      <c r="H17" s="1">
        <v>57379.7</v>
      </c>
      <c r="I17" s="1">
        <v>57379.7</v>
      </c>
    </row>
    <row r="18" spans="1:9" ht="204.75" x14ac:dyDescent="0.25">
      <c r="A18" s="16" t="s">
        <v>62</v>
      </c>
      <c r="B18" s="15">
        <f>B17/13678400*100</f>
        <v>0</v>
      </c>
      <c r="C18" s="1">
        <f>C17/прил.1!B10*100</f>
        <v>0</v>
      </c>
      <c r="D18" s="1">
        <f>D17/прил.1!C10*100</f>
        <v>0.37222041758530361</v>
      </c>
      <c r="E18" s="1">
        <f>E17/прил.1!D10*100</f>
        <v>0.37332751794940616</v>
      </c>
      <c r="F18" s="1">
        <f>F17/прил.1!E10*100</f>
        <v>0.36808993809539081</v>
      </c>
      <c r="G18" s="1">
        <f>G17/прил.1!F10*100</f>
        <v>0.36772194487346271</v>
      </c>
      <c r="H18" s="1">
        <f>H17/прил.1!G10*100</f>
        <v>0.36735468670973193</v>
      </c>
      <c r="I18" s="1">
        <f>I17/прил.1!H10*100</f>
        <v>0.36698816140400248</v>
      </c>
    </row>
  </sheetData>
  <mergeCells count="12">
    <mergeCell ref="A3:I3"/>
    <mergeCell ref="A4:I4"/>
    <mergeCell ref="A7:A10"/>
    <mergeCell ref="B7:B10"/>
    <mergeCell ref="C7:C10"/>
    <mergeCell ref="D7:D10"/>
    <mergeCell ref="E7:I8"/>
    <mergeCell ref="E9:E10"/>
    <mergeCell ref="F9:F10"/>
    <mergeCell ref="G9:G10"/>
    <mergeCell ref="H9:H10"/>
    <mergeCell ref="I9:I10"/>
  </mergeCells>
  <pageMargins left="0.78740157480314965" right="0.39370078740157483" top="0.39370078740157483" bottom="0.3937007874015748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16" workbookViewId="0">
      <selection activeCell="C18" sqref="C18"/>
    </sheetView>
  </sheetViews>
  <sheetFormatPr defaultRowHeight="15" x14ac:dyDescent="0.25"/>
  <cols>
    <col min="1" max="1" width="15.7109375" customWidth="1"/>
    <col min="2" max="2" width="12.7109375" style="4" customWidth="1"/>
    <col min="3" max="3" width="12.7109375" customWidth="1"/>
    <col min="4" max="4" width="12.7109375" style="4" customWidth="1"/>
    <col min="5" max="9" width="12.7109375" customWidth="1"/>
  </cols>
  <sheetData>
    <row r="1" spans="1:9" s="4" customFormat="1" ht="15.75" x14ac:dyDescent="0.25">
      <c r="A1" s="9"/>
      <c r="I1" s="9" t="s">
        <v>23</v>
      </c>
    </row>
    <row r="2" spans="1:9" s="4" customFormat="1" ht="15.75" x14ac:dyDescent="0.25">
      <c r="A2" s="9"/>
    </row>
    <row r="3" spans="1:9" s="4" customFormat="1" ht="15.75" x14ac:dyDescent="0.25">
      <c r="A3" s="9"/>
    </row>
    <row r="4" spans="1:9" s="4" customFormat="1" ht="15.75" x14ac:dyDescent="0.25">
      <c r="A4" s="27" t="s">
        <v>30</v>
      </c>
      <c r="B4" s="27"/>
      <c r="C4" s="27"/>
      <c r="D4" s="27"/>
      <c r="E4" s="27"/>
      <c r="F4" s="27"/>
      <c r="G4" s="27"/>
      <c r="H4" s="27"/>
      <c r="I4" s="27"/>
    </row>
    <row r="5" spans="1:9" s="4" customFormat="1" ht="15.75" x14ac:dyDescent="0.25">
      <c r="A5" s="27" t="s">
        <v>51</v>
      </c>
      <c r="B5" s="27"/>
      <c r="C5" s="27"/>
      <c r="D5" s="27"/>
      <c r="E5" s="27"/>
      <c r="F5" s="27"/>
      <c r="G5" s="27"/>
      <c r="H5" s="27"/>
      <c r="I5" s="27"/>
    </row>
    <row r="6" spans="1:9" s="4" customFormat="1" ht="15.75" x14ac:dyDescent="0.25">
      <c r="A6" s="9"/>
    </row>
    <row r="7" spans="1:9" s="4" customFormat="1" ht="15.75" x14ac:dyDescent="0.25">
      <c r="A7" s="10" t="s">
        <v>25</v>
      </c>
    </row>
    <row r="8" spans="1:9" s="4" customFormat="1" ht="15.75" customHeight="1" x14ac:dyDescent="0.25">
      <c r="A8" s="18" t="s">
        <v>1</v>
      </c>
      <c r="B8" s="18" t="s">
        <v>64</v>
      </c>
      <c r="C8" s="18" t="s">
        <v>53</v>
      </c>
      <c r="D8" s="18" t="s">
        <v>65</v>
      </c>
      <c r="E8" s="18" t="s">
        <v>55</v>
      </c>
      <c r="F8" s="18"/>
      <c r="G8" s="18"/>
      <c r="H8" s="18"/>
      <c r="I8" s="18"/>
    </row>
    <row r="9" spans="1:9" s="4" customForma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s="4" customFormat="1" x14ac:dyDescent="0.25">
      <c r="A10" s="18"/>
      <c r="B10" s="18"/>
      <c r="C10" s="18"/>
      <c r="D10" s="18"/>
      <c r="E10" s="18" t="s">
        <v>38</v>
      </c>
      <c r="F10" s="18" t="s">
        <v>41</v>
      </c>
      <c r="G10" s="18" t="s">
        <v>42</v>
      </c>
      <c r="H10" s="18" t="s">
        <v>43</v>
      </c>
      <c r="I10" s="18" t="s">
        <v>50</v>
      </c>
    </row>
    <row r="11" spans="1:9" s="4" customFormat="1" x14ac:dyDescent="0.25">
      <c r="A11" s="18"/>
      <c r="B11" s="18"/>
      <c r="C11" s="18"/>
      <c r="D11" s="18"/>
      <c r="E11" s="28"/>
      <c r="F11" s="28"/>
      <c r="G11" s="28"/>
      <c r="H11" s="28"/>
      <c r="I11" s="28"/>
    </row>
    <row r="12" spans="1:9" x14ac:dyDescent="0.25">
      <c r="A12" s="3" t="s">
        <v>26</v>
      </c>
      <c r="B12" s="15">
        <v>1452313.6000000001</v>
      </c>
      <c r="C12" s="15">
        <v>1519791.7</v>
      </c>
      <c r="D12" s="15">
        <v>1531358.5</v>
      </c>
      <c r="E12" s="15">
        <v>1538306.5</v>
      </c>
      <c r="F12" s="15">
        <v>1496065.4</v>
      </c>
      <c r="G12" s="15">
        <v>1496065.4</v>
      </c>
      <c r="H12" s="15">
        <v>1496065.4</v>
      </c>
      <c r="I12" s="15">
        <v>1496065.4</v>
      </c>
    </row>
    <row r="13" spans="1:9" ht="204.75" x14ac:dyDescent="0.25">
      <c r="A13" s="16" t="s">
        <v>62</v>
      </c>
      <c r="B13" s="15">
        <f>B12/13678400*100</f>
        <v>10.617569306351621</v>
      </c>
      <c r="C13" s="15">
        <f>C12/прил.1!B10*100</f>
        <v>10.755932143413212</v>
      </c>
      <c r="D13" s="15">
        <f>D12/прил.1!C10*100</f>
        <v>10.583793515747569</v>
      </c>
      <c r="E13" s="15">
        <f>E12/прил.1!D10*100</f>
        <v>10.322126417499833</v>
      </c>
      <c r="F13" s="15">
        <f>F12/прил.1!E10*100</f>
        <v>9.597237707284215</v>
      </c>
      <c r="G13" s="15">
        <f>G12/прил.1!F10*100</f>
        <v>9.5876429912651169</v>
      </c>
      <c r="H13" s="15">
        <f>H12/прил.1!G10*100</f>
        <v>9.5780674404758077</v>
      </c>
      <c r="I13" s="15">
        <f>I12/прил.1!H10*100</f>
        <v>9.5685109975504137</v>
      </c>
    </row>
    <row r="14" spans="1:9" x14ac:dyDescent="0.25">
      <c r="A14" s="3" t="s">
        <v>27</v>
      </c>
      <c r="B14" s="15">
        <v>1448976.4</v>
      </c>
      <c r="C14" s="15">
        <v>1495964.2</v>
      </c>
      <c r="D14" s="15">
        <v>1574502.5</v>
      </c>
      <c r="E14" s="15">
        <v>1574214.4</v>
      </c>
      <c r="F14" s="15">
        <v>1533201.5</v>
      </c>
      <c r="G14" s="15">
        <v>1533201.5</v>
      </c>
      <c r="H14" s="15">
        <v>1533201.5</v>
      </c>
      <c r="I14" s="15">
        <v>1533201.5</v>
      </c>
    </row>
    <row r="15" spans="1:9" ht="204.75" x14ac:dyDescent="0.25">
      <c r="A15" s="16" t="s">
        <v>62</v>
      </c>
      <c r="B15" s="15">
        <f>B14/13678400*100</f>
        <v>10.593171715990174</v>
      </c>
      <c r="C15" s="15">
        <f>C14/прил.1!B10*100</f>
        <v>10.587299183286387</v>
      </c>
      <c r="D15" s="15">
        <f>D14/прил.1!C10*100</f>
        <v>10.881977897421367</v>
      </c>
      <c r="E15" s="15">
        <f>E14/прил.1!D10*100</f>
        <v>10.563070522713547</v>
      </c>
      <c r="F15" s="15">
        <f>F14/прил.1!E10*100</f>
        <v>9.8354652468165629</v>
      </c>
      <c r="G15" s="15">
        <f>G14/прил.1!F10*100</f>
        <v>9.8256323658525648</v>
      </c>
      <c r="H15" s="15">
        <f>H14/прил.1!G10*100</f>
        <v>9.8158191258474865</v>
      </c>
      <c r="I15" s="15">
        <f>I14/прил.1!H10*100</f>
        <v>9.8060254680114873</v>
      </c>
    </row>
    <row r="16" spans="1:9" ht="30" x14ac:dyDescent="0.25">
      <c r="A16" s="3" t="s">
        <v>63</v>
      </c>
      <c r="B16" s="15">
        <f>B12-B14</f>
        <v>3337.2000000001863</v>
      </c>
      <c r="C16" s="15">
        <f t="shared" ref="C16:I16" si="0">C12-C14</f>
        <v>23827.5</v>
      </c>
      <c r="D16" s="15">
        <f t="shared" si="0"/>
        <v>-43144</v>
      </c>
      <c r="E16" s="15">
        <f t="shared" si="0"/>
        <v>-35907.899999999907</v>
      </c>
      <c r="F16" s="15">
        <f t="shared" si="0"/>
        <v>-37136.100000000093</v>
      </c>
      <c r="G16" s="15">
        <f t="shared" si="0"/>
        <v>-37136.100000000093</v>
      </c>
      <c r="H16" s="15">
        <f t="shared" si="0"/>
        <v>-37136.100000000093</v>
      </c>
      <c r="I16" s="15">
        <f t="shared" si="0"/>
        <v>-37136.100000000093</v>
      </c>
    </row>
    <row r="17" spans="1:9" ht="204.75" x14ac:dyDescent="0.25">
      <c r="A17" s="16" t="s">
        <v>62</v>
      </c>
      <c r="B17" s="1">
        <f>B16/13678400*100</f>
        <v>2.4397590361447147E-2</v>
      </c>
      <c r="C17" s="1">
        <f>C16/прил.1!B10*100</f>
        <v>0.16863296012682416</v>
      </c>
      <c r="D17" s="1">
        <f>D16/прил.1!C10*100</f>
        <v>-0.29818438167379691</v>
      </c>
      <c r="E17" s="1">
        <f>E16/прил.1!D10*100</f>
        <v>-0.24094410521371476</v>
      </c>
      <c r="F17" s="1">
        <f>F16/прил.1!E10*100</f>
        <v>-0.23822753953234815</v>
      </c>
      <c r="G17" s="1">
        <f>G16/прил.1!F10*100</f>
        <v>-0.23798937458744876</v>
      </c>
      <c r="H17" s="1">
        <f>H16/прил.1!G10*100</f>
        <v>-0.23775168537167865</v>
      </c>
      <c r="I17" s="1">
        <f>I16/прил.1!H10*100</f>
        <v>-0.23751447046107266</v>
      </c>
    </row>
    <row r="18" spans="1:9" ht="30" x14ac:dyDescent="0.25">
      <c r="A18" s="3" t="s">
        <v>28</v>
      </c>
      <c r="B18" s="1">
        <v>0</v>
      </c>
      <c r="C18" s="1">
        <v>0</v>
      </c>
      <c r="D18" s="1">
        <v>34656.400000000001</v>
      </c>
      <c r="E18" s="1">
        <v>35907.9</v>
      </c>
      <c r="F18" s="1">
        <v>37136.1</v>
      </c>
      <c r="G18" s="1">
        <v>37136.1</v>
      </c>
      <c r="H18" s="1">
        <v>37136.1</v>
      </c>
      <c r="I18" s="1">
        <v>37136.1</v>
      </c>
    </row>
    <row r="19" spans="1:9" ht="204.75" x14ac:dyDescent="0.25">
      <c r="A19" s="16" t="s">
        <v>62</v>
      </c>
      <c r="B19" s="1">
        <f>B18/13678400*100</f>
        <v>0</v>
      </c>
      <c r="C19" s="1">
        <f>C18/прил.1!B10*100</f>
        <v>0</v>
      </c>
      <c r="D19" s="1">
        <f>D18/прил.1!C10*100</f>
        <v>0.2395233915501524</v>
      </c>
      <c r="E19" s="1">
        <f>E18/прил.1!D10*100</f>
        <v>0.24094410521371534</v>
      </c>
      <c r="F19" s="1">
        <f>F18/прил.1!E10*100</f>
        <v>0.23822753953234754</v>
      </c>
      <c r="G19" s="1">
        <f>G18/прил.1!F10*100</f>
        <v>0.23798937458744818</v>
      </c>
      <c r="H19" s="1">
        <f>H18/прил.1!G10*100</f>
        <v>0.23775168537167804</v>
      </c>
      <c r="I19" s="1">
        <f>I18/прил.1!H10*100</f>
        <v>0.23751447046107205</v>
      </c>
    </row>
  </sheetData>
  <mergeCells count="12">
    <mergeCell ref="I10:I11"/>
    <mergeCell ref="A4:I4"/>
    <mergeCell ref="A5:I5"/>
    <mergeCell ref="A8:A11"/>
    <mergeCell ref="B8:B11"/>
    <mergeCell ref="C8:C11"/>
    <mergeCell ref="D8:D11"/>
    <mergeCell ref="E8:I9"/>
    <mergeCell ref="E10:E11"/>
    <mergeCell ref="F10:F11"/>
    <mergeCell ref="G10:G11"/>
    <mergeCell ref="H10:H11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topLeftCell="A20" workbookViewId="0">
      <selection activeCell="F38" sqref="F38"/>
    </sheetView>
  </sheetViews>
  <sheetFormatPr defaultRowHeight="15" x14ac:dyDescent="0.25"/>
  <cols>
    <col min="1" max="1" width="25.7109375" style="4" customWidth="1"/>
    <col min="2" max="8" width="11.7109375" style="4" customWidth="1"/>
    <col min="9" max="16384" width="9.140625" style="4"/>
  </cols>
  <sheetData>
    <row r="1" spans="1:8" ht="15.75" x14ac:dyDescent="0.25">
      <c r="A1" s="9"/>
      <c r="H1" s="9" t="s">
        <v>29</v>
      </c>
    </row>
    <row r="2" spans="1:8" ht="15.75" x14ac:dyDescent="0.25">
      <c r="A2" s="9"/>
    </row>
    <row r="3" spans="1:8" ht="15.75" x14ac:dyDescent="0.25">
      <c r="A3" s="27" t="s">
        <v>40</v>
      </c>
      <c r="B3" s="27"/>
      <c r="C3" s="27"/>
      <c r="D3" s="27"/>
      <c r="E3" s="27"/>
      <c r="F3" s="27"/>
      <c r="G3" s="27"/>
      <c r="H3" s="27"/>
    </row>
    <row r="4" spans="1:8" ht="15.75" x14ac:dyDescent="0.25">
      <c r="A4" s="27" t="s">
        <v>36</v>
      </c>
      <c r="B4" s="27"/>
      <c r="C4" s="27"/>
      <c r="D4" s="27"/>
      <c r="E4" s="27"/>
      <c r="F4" s="27"/>
      <c r="G4" s="27"/>
      <c r="H4" s="27"/>
    </row>
    <row r="5" spans="1:8" ht="15.75" x14ac:dyDescent="0.25">
      <c r="A5" s="27" t="s">
        <v>52</v>
      </c>
      <c r="B5" s="27"/>
      <c r="C5" s="27"/>
      <c r="D5" s="27"/>
      <c r="E5" s="27"/>
      <c r="F5" s="27"/>
      <c r="G5" s="27"/>
      <c r="H5" s="27"/>
    </row>
    <row r="6" spans="1:8" ht="15.75" x14ac:dyDescent="0.25">
      <c r="A6" s="9"/>
    </row>
    <row r="7" spans="1:8" ht="15.75" x14ac:dyDescent="0.25">
      <c r="A7" s="10" t="s">
        <v>25</v>
      </c>
    </row>
    <row r="8" spans="1:8" ht="42.75" x14ac:dyDescent="0.25">
      <c r="A8" s="8" t="s">
        <v>1</v>
      </c>
      <c r="B8" s="8" t="s">
        <v>53</v>
      </c>
      <c r="C8" s="8" t="s">
        <v>54</v>
      </c>
      <c r="D8" s="8" t="s">
        <v>38</v>
      </c>
      <c r="E8" s="8" t="s">
        <v>41</v>
      </c>
      <c r="F8" s="8" t="s">
        <v>42</v>
      </c>
      <c r="G8" s="8" t="s">
        <v>43</v>
      </c>
      <c r="H8" s="8" t="s">
        <v>50</v>
      </c>
    </row>
    <row r="9" spans="1:8" x14ac:dyDescent="0.25">
      <c r="A9" s="3" t="s">
        <v>31</v>
      </c>
      <c r="B9" s="2">
        <f>прил.5!C14</f>
        <v>1495964.2</v>
      </c>
      <c r="C9" s="2">
        <f>прил.5!D14</f>
        <v>1574502.5</v>
      </c>
      <c r="D9" s="2">
        <f>прил.5!E14</f>
        <v>1574214.4</v>
      </c>
      <c r="E9" s="2">
        <f>прил.5!F14</f>
        <v>1533201.5</v>
      </c>
      <c r="F9" s="2">
        <f>прил.5!G14</f>
        <v>1533201.5</v>
      </c>
      <c r="G9" s="2">
        <f>прил.5!H14</f>
        <v>1533201.5</v>
      </c>
      <c r="H9" s="2">
        <f>прил.5!I14</f>
        <v>1533201.5</v>
      </c>
    </row>
    <row r="10" spans="1:8" ht="30" x14ac:dyDescent="0.25">
      <c r="A10" s="3" t="s">
        <v>32</v>
      </c>
      <c r="B10" s="2">
        <f>SUM(B12:B20)</f>
        <v>1339448.5</v>
      </c>
      <c r="C10" s="2">
        <f t="shared" ref="C10:H10" si="0">SUM(C12:C20)</f>
        <v>1371787.7000000002</v>
      </c>
      <c r="D10" s="2">
        <f t="shared" si="0"/>
        <v>1376233.6</v>
      </c>
      <c r="E10" s="2">
        <f t="shared" si="0"/>
        <v>1319846.6000000001</v>
      </c>
      <c r="F10" s="2">
        <f t="shared" si="0"/>
        <v>1319846.6000000001</v>
      </c>
      <c r="G10" s="2">
        <f t="shared" si="0"/>
        <v>1319846.6000000001</v>
      </c>
      <c r="H10" s="2">
        <f t="shared" si="0"/>
        <v>1319846.6000000001</v>
      </c>
    </row>
    <row r="11" spans="1:8" x14ac:dyDescent="0.25">
      <c r="A11" s="3" t="s">
        <v>33</v>
      </c>
      <c r="B11" s="2">
        <f>B10/B9*100</f>
        <v>89.537470214862097</v>
      </c>
      <c r="C11" s="2">
        <f t="shared" ref="C11:H11" si="1">C10/C9*100</f>
        <v>87.125152230625233</v>
      </c>
      <c r="D11" s="2">
        <f t="shared" si="1"/>
        <v>87.423517406523544</v>
      </c>
      <c r="E11" s="2">
        <f t="shared" si="1"/>
        <v>86.08435355691995</v>
      </c>
      <c r="F11" s="2">
        <f t="shared" si="1"/>
        <v>86.08435355691995</v>
      </c>
      <c r="G11" s="2">
        <f t="shared" si="1"/>
        <v>86.08435355691995</v>
      </c>
      <c r="H11" s="2">
        <f t="shared" si="1"/>
        <v>86.08435355691995</v>
      </c>
    </row>
    <row r="12" spans="1:8" ht="75" x14ac:dyDescent="0.25">
      <c r="A12" s="3" t="s">
        <v>44</v>
      </c>
      <c r="B12" s="2">
        <v>103.8</v>
      </c>
      <c r="C12" s="2">
        <v>70.400000000000006</v>
      </c>
      <c r="D12" s="2">
        <v>63.9</v>
      </c>
      <c r="E12" s="2">
        <v>64.5</v>
      </c>
      <c r="F12" s="2">
        <f t="shared" ref="F12" si="2">E12</f>
        <v>64.5</v>
      </c>
      <c r="G12" s="2">
        <f t="shared" ref="G12" si="3">F12</f>
        <v>64.5</v>
      </c>
      <c r="H12" s="2">
        <f t="shared" ref="H12" si="4">G12</f>
        <v>64.5</v>
      </c>
    </row>
    <row r="13" spans="1:8" ht="120" x14ac:dyDescent="0.25">
      <c r="A13" s="3" t="s">
        <v>45</v>
      </c>
      <c r="B13" s="2">
        <v>126030.6</v>
      </c>
      <c r="C13" s="2">
        <v>101403</v>
      </c>
      <c r="D13" s="2">
        <v>77006.5</v>
      </c>
      <c r="E13" s="2">
        <v>77432.7</v>
      </c>
      <c r="F13" s="2">
        <f t="shared" ref="F13:H13" si="5">E13</f>
        <v>77432.7</v>
      </c>
      <c r="G13" s="2">
        <f t="shared" si="5"/>
        <v>77432.7</v>
      </c>
      <c r="H13" s="2">
        <f t="shared" si="5"/>
        <v>77432.7</v>
      </c>
    </row>
    <row r="14" spans="1:8" ht="105" x14ac:dyDescent="0.25">
      <c r="A14" s="3" t="s">
        <v>46</v>
      </c>
      <c r="B14" s="2">
        <v>8874.6</v>
      </c>
      <c r="C14" s="2">
        <v>9147.4</v>
      </c>
      <c r="D14" s="2">
        <v>8945.1</v>
      </c>
      <c r="E14" s="2">
        <v>9141.7999999999993</v>
      </c>
      <c r="F14" s="2">
        <f t="shared" ref="F14:H14" si="6">E14</f>
        <v>9141.7999999999993</v>
      </c>
      <c r="G14" s="2">
        <f t="shared" si="6"/>
        <v>9141.7999999999993</v>
      </c>
      <c r="H14" s="2">
        <f t="shared" si="6"/>
        <v>9141.7999999999993</v>
      </c>
    </row>
    <row r="15" spans="1:8" ht="120" x14ac:dyDescent="0.25">
      <c r="A15" s="3" t="s">
        <v>47</v>
      </c>
      <c r="B15" s="2">
        <v>959502.1</v>
      </c>
      <c r="C15" s="2">
        <v>1063428.3</v>
      </c>
      <c r="D15" s="2">
        <v>1093215.3</v>
      </c>
      <c r="E15" s="2">
        <v>1030427.5</v>
      </c>
      <c r="F15" s="2">
        <f t="shared" ref="F15:H17" si="7">E15</f>
        <v>1030427.5</v>
      </c>
      <c r="G15" s="2">
        <f t="shared" si="7"/>
        <v>1030427.5</v>
      </c>
      <c r="H15" s="2">
        <f t="shared" si="7"/>
        <v>1030427.5</v>
      </c>
    </row>
    <row r="16" spans="1:8" ht="90" x14ac:dyDescent="0.25">
      <c r="A16" s="3" t="s">
        <v>48</v>
      </c>
      <c r="B16" s="2">
        <v>12.5</v>
      </c>
      <c r="C16" s="2">
        <v>0</v>
      </c>
      <c r="D16" s="2">
        <v>0</v>
      </c>
      <c r="E16" s="2">
        <v>0</v>
      </c>
      <c r="F16" s="2">
        <f t="shared" si="7"/>
        <v>0</v>
      </c>
      <c r="G16" s="2">
        <f t="shared" si="7"/>
        <v>0</v>
      </c>
      <c r="H16" s="2">
        <f t="shared" si="7"/>
        <v>0</v>
      </c>
    </row>
    <row r="17" spans="1:8" ht="105" x14ac:dyDescent="0.25">
      <c r="A17" s="3" t="s">
        <v>66</v>
      </c>
      <c r="B17" s="2">
        <v>0</v>
      </c>
      <c r="C17" s="2">
        <v>505.6</v>
      </c>
      <c r="D17" s="2">
        <v>501</v>
      </c>
      <c r="E17" s="2">
        <v>501.5</v>
      </c>
      <c r="F17" s="2">
        <f t="shared" si="7"/>
        <v>501.5</v>
      </c>
      <c r="G17" s="2">
        <f t="shared" si="7"/>
        <v>501.5</v>
      </c>
      <c r="H17" s="2">
        <f t="shared" si="7"/>
        <v>501.5</v>
      </c>
    </row>
    <row r="18" spans="1:8" ht="135" x14ac:dyDescent="0.25">
      <c r="A18" s="3" t="s">
        <v>67</v>
      </c>
      <c r="B18" s="2">
        <v>205767.7</v>
      </c>
      <c r="C18" s="2">
        <v>192417.8</v>
      </c>
      <c r="D18" s="2">
        <v>191984.8</v>
      </c>
      <c r="E18" s="2">
        <v>197686.1</v>
      </c>
      <c r="F18" s="2">
        <f t="shared" ref="F18:H19" si="8">E18</f>
        <v>197686.1</v>
      </c>
      <c r="G18" s="2">
        <f t="shared" si="8"/>
        <v>197686.1</v>
      </c>
      <c r="H18" s="2">
        <f t="shared" si="8"/>
        <v>197686.1</v>
      </c>
    </row>
    <row r="19" spans="1:8" ht="135" x14ac:dyDescent="0.25">
      <c r="A19" s="3" t="s">
        <v>68</v>
      </c>
      <c r="B19" s="2">
        <v>39157.199999999997</v>
      </c>
      <c r="C19" s="2">
        <v>3765.2</v>
      </c>
      <c r="D19" s="2">
        <v>3562.7</v>
      </c>
      <c r="E19" s="2">
        <v>3629.5</v>
      </c>
      <c r="F19" s="2">
        <f t="shared" si="8"/>
        <v>3629.5</v>
      </c>
      <c r="G19" s="2">
        <f t="shared" si="8"/>
        <v>3629.5</v>
      </c>
      <c r="H19" s="2">
        <f t="shared" si="8"/>
        <v>3629.5</v>
      </c>
    </row>
    <row r="20" spans="1:8" ht="195" x14ac:dyDescent="0.25">
      <c r="A20" s="3" t="s">
        <v>69</v>
      </c>
      <c r="B20" s="2">
        <v>0</v>
      </c>
      <c r="C20" s="2">
        <v>1050</v>
      </c>
      <c r="D20" s="2">
        <v>954.3</v>
      </c>
      <c r="E20" s="2">
        <v>963</v>
      </c>
      <c r="F20" s="2">
        <f t="shared" ref="F20:H20" si="9">E20</f>
        <v>963</v>
      </c>
      <c r="G20" s="2">
        <f t="shared" si="9"/>
        <v>963</v>
      </c>
      <c r="H20" s="2">
        <f t="shared" si="9"/>
        <v>963</v>
      </c>
    </row>
    <row r="21" spans="1:8" ht="30" x14ac:dyDescent="0.25">
      <c r="A21" s="3" t="s">
        <v>34</v>
      </c>
      <c r="B21" s="2">
        <v>156515.70000000001</v>
      </c>
      <c r="C21" s="2">
        <v>202714.8</v>
      </c>
      <c r="D21" s="2">
        <f>181276.2+16704.6</f>
        <v>197980.80000000002</v>
      </c>
      <c r="E21" s="2">
        <f>179029.7+34325.2</f>
        <v>213354.90000000002</v>
      </c>
      <c r="F21" s="2">
        <f t="shared" ref="F21:H21" si="10">E21</f>
        <v>213354.90000000002</v>
      </c>
      <c r="G21" s="2">
        <f t="shared" si="10"/>
        <v>213354.90000000002</v>
      </c>
      <c r="H21" s="2">
        <f t="shared" si="10"/>
        <v>213354.90000000002</v>
      </c>
    </row>
    <row r="22" spans="1:8" x14ac:dyDescent="0.25">
      <c r="A22" s="3" t="s">
        <v>33</v>
      </c>
      <c r="B22" s="2">
        <f t="shared" ref="B22:H22" si="11">B21/B9*100</f>
        <v>10.462529785137907</v>
      </c>
      <c r="C22" s="2">
        <f t="shared" si="11"/>
        <v>12.874847769374769</v>
      </c>
      <c r="D22" s="2">
        <f t="shared" si="11"/>
        <v>12.576482593476468</v>
      </c>
      <c r="E22" s="2">
        <f t="shared" si="11"/>
        <v>13.915646443080053</v>
      </c>
      <c r="F22" s="2">
        <f t="shared" si="11"/>
        <v>13.915646443080053</v>
      </c>
      <c r="G22" s="2">
        <f t="shared" si="11"/>
        <v>13.915646443080053</v>
      </c>
      <c r="H22" s="2">
        <f t="shared" si="11"/>
        <v>13.915646443080053</v>
      </c>
    </row>
  </sheetData>
  <mergeCells count="3">
    <mergeCell ref="A3:H3"/>
    <mergeCell ref="A4:H4"/>
    <mergeCell ref="A5:H5"/>
  </mergeCells>
  <pageMargins left="0.70866141732283472" right="0.39370078740157483" top="0.39370078740157483" bottom="0.3937007874015748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прил.1</vt:lpstr>
      <vt:lpstr>прил.2</vt:lpstr>
      <vt:lpstr>прил.3</vt:lpstr>
      <vt:lpstr>прил.4</vt:lpstr>
      <vt:lpstr>прил.5</vt:lpstr>
      <vt:lpstr>прил.6</vt:lpstr>
      <vt:lpstr>прил.6!Заголовки_для_печати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2022-01-24T09:06:53Z</cp:lastPrinted>
  <dcterms:created xsi:type="dcterms:W3CDTF">2017-11-02T05:55:40Z</dcterms:created>
  <dcterms:modified xsi:type="dcterms:W3CDTF">2022-01-24T09:11:59Z</dcterms:modified>
</cp:coreProperties>
</file>