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9750" windowWidth="28830" windowHeight="309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xlnm._FilterDatabase" localSheetId="2" hidden="1">прил.3!$A$24:$G$24</definedName>
    <definedName name="_xlnm.Print_Titles" localSheetId="5">прил.6!$12:$12</definedName>
  </definedNames>
  <calcPr calcId="145621"/>
</workbook>
</file>

<file path=xl/calcChain.xml><?xml version="1.0" encoding="utf-8"?>
<calcChain xmlns="http://schemas.openxmlformats.org/spreadsheetml/2006/main">
  <c r="E24" i="6" l="1"/>
  <c r="D24" i="6"/>
  <c r="B21" i="6"/>
  <c r="C13" i="4"/>
  <c r="B19" i="5" l="1"/>
  <c r="B15" i="5"/>
  <c r="B13" i="5"/>
  <c r="B19" i="4"/>
  <c r="B15" i="4"/>
  <c r="B13" i="4"/>
  <c r="C14" i="6" l="1"/>
  <c r="D14" i="6"/>
  <c r="E14" i="6"/>
  <c r="B14" i="6"/>
  <c r="F16" i="6" l="1"/>
  <c r="G16" i="6" s="1"/>
  <c r="H16" i="6" s="1"/>
  <c r="C13" i="6"/>
  <c r="C15" i="5"/>
  <c r="C13" i="5"/>
  <c r="C19" i="5"/>
  <c r="C19" i="4"/>
  <c r="C15" i="4"/>
  <c r="E19" i="5"/>
  <c r="F19" i="5"/>
  <c r="G19" i="5"/>
  <c r="H19" i="5"/>
  <c r="I19" i="5"/>
  <c r="D19" i="5"/>
  <c r="E15" i="5"/>
  <c r="F15" i="5"/>
  <c r="G15" i="5"/>
  <c r="H15" i="5"/>
  <c r="I15" i="5"/>
  <c r="D15" i="5"/>
  <c r="E13" i="5"/>
  <c r="F13" i="5"/>
  <c r="G13" i="5"/>
  <c r="H13" i="5"/>
  <c r="I13" i="5"/>
  <c r="D13" i="5"/>
  <c r="E19" i="4"/>
  <c r="F19" i="4"/>
  <c r="G19" i="4"/>
  <c r="H19" i="4"/>
  <c r="I19" i="4"/>
  <c r="D19" i="4"/>
  <c r="E15" i="4"/>
  <c r="F15" i="4"/>
  <c r="G15" i="4"/>
  <c r="H15" i="4"/>
  <c r="I15" i="4"/>
  <c r="D15" i="4"/>
  <c r="E13" i="4"/>
  <c r="F13" i="4"/>
  <c r="G13" i="4"/>
  <c r="H13" i="4"/>
  <c r="I13" i="4"/>
  <c r="D13" i="4"/>
  <c r="D23" i="2"/>
  <c r="D22" i="2"/>
  <c r="D19" i="2"/>
  <c r="C24" i="2"/>
  <c r="C23" i="2"/>
  <c r="C22" i="2"/>
  <c r="C19" i="2"/>
  <c r="B24" i="2"/>
  <c r="B23" i="2"/>
  <c r="B22" i="2"/>
  <c r="B19" i="2"/>
  <c r="B20" i="2" l="1"/>
  <c r="F22" i="6" l="1"/>
  <c r="G22" i="6" s="1"/>
  <c r="H22" i="6" s="1"/>
  <c r="F24" i="6" l="1"/>
  <c r="G24" i="6" s="1"/>
  <c r="H24" i="6" s="1"/>
  <c r="F23" i="6"/>
  <c r="G23" i="6" s="1"/>
  <c r="H23" i="6" s="1"/>
  <c r="F21" i="6"/>
  <c r="G21" i="6" s="1"/>
  <c r="H21" i="6" s="1"/>
  <c r="F20" i="6"/>
  <c r="G20" i="6" s="1"/>
  <c r="H20" i="6" s="1"/>
  <c r="F19" i="6"/>
  <c r="G19" i="6" s="1"/>
  <c r="H19" i="6" s="1"/>
  <c r="F18" i="6"/>
  <c r="G18" i="6" s="1"/>
  <c r="H18" i="6" s="1"/>
  <c r="F17" i="6"/>
  <c r="G17" i="6" l="1"/>
  <c r="G14" i="6" s="1"/>
  <c r="F14" i="6"/>
  <c r="H17" i="6"/>
  <c r="H14" i="6" s="1"/>
  <c r="C20" i="2"/>
  <c r="D20" i="2"/>
  <c r="E20" i="2"/>
  <c r="F20" i="2"/>
  <c r="G20" i="2"/>
  <c r="C12" i="2"/>
  <c r="D12" i="2"/>
  <c r="E12" i="2"/>
  <c r="F12" i="2"/>
  <c r="G12" i="2"/>
  <c r="B12" i="2"/>
  <c r="B26" i="2" s="1"/>
  <c r="C18" i="3"/>
  <c r="D18" i="3"/>
  <c r="E18" i="3"/>
  <c r="F18" i="3"/>
  <c r="G18" i="3"/>
  <c r="B18" i="3"/>
  <c r="C12" i="3"/>
  <c r="D12" i="3"/>
  <c r="E12" i="3"/>
  <c r="E24" i="3" s="1"/>
  <c r="F12" i="3"/>
  <c r="F24" i="3" s="1"/>
  <c r="G12" i="3"/>
  <c r="G24" i="3" s="1"/>
  <c r="B12" i="3"/>
  <c r="H13" i="6" l="1"/>
  <c r="D13" i="6"/>
  <c r="E13" i="6"/>
  <c r="F13" i="6"/>
  <c r="G13" i="6"/>
  <c r="B13" i="6"/>
  <c r="B15" i="6" s="1"/>
  <c r="F25" i="6" l="1"/>
  <c r="H25" i="6"/>
  <c r="G25" i="6"/>
  <c r="F15" i="6"/>
  <c r="B25" i="6"/>
  <c r="D25" i="6"/>
  <c r="D15" i="6"/>
  <c r="G15" i="6"/>
  <c r="E25" i="6"/>
  <c r="E15" i="6"/>
  <c r="C25" i="6"/>
  <c r="C15" i="6"/>
  <c r="H15" i="6"/>
  <c r="C16" i="5"/>
  <c r="C17" i="5" s="1"/>
  <c r="D16" i="5"/>
  <c r="D17" i="5" s="1"/>
  <c r="E16" i="5"/>
  <c r="E17" i="5" s="1"/>
  <c r="F16" i="5"/>
  <c r="F17" i="5" s="1"/>
  <c r="G16" i="5"/>
  <c r="G17" i="5" s="1"/>
  <c r="H16" i="5"/>
  <c r="H17" i="5" s="1"/>
  <c r="I16" i="5"/>
  <c r="I17" i="5" s="1"/>
  <c r="B16" i="5"/>
  <c r="B17" i="5" s="1"/>
  <c r="C16" i="4"/>
  <c r="C17" i="4" s="1"/>
  <c r="D16" i="4"/>
  <c r="D17" i="4" s="1"/>
  <c r="E16" i="4"/>
  <c r="E17" i="4" s="1"/>
  <c r="F16" i="4"/>
  <c r="F17" i="4" s="1"/>
  <c r="G16" i="4"/>
  <c r="G17" i="4" s="1"/>
  <c r="H16" i="4"/>
  <c r="H17" i="4" s="1"/>
  <c r="I16" i="4"/>
  <c r="I17" i="4" s="1"/>
  <c r="B16" i="4"/>
  <c r="B17" i="4" s="1"/>
  <c r="C24" i="3"/>
  <c r="D24" i="3"/>
  <c r="B24" i="3"/>
  <c r="C26" i="2"/>
  <c r="D26" i="2"/>
  <c r="E26" i="2"/>
  <c r="F26" i="2"/>
  <c r="G26" i="2"/>
</calcChain>
</file>

<file path=xl/sharedStrings.xml><?xml version="1.0" encoding="utf-8"?>
<sst xmlns="http://schemas.openxmlformats.org/spreadsheetml/2006/main" count="160" uniqueCount="71">
  <si>
    <t>Показатель</t>
  </si>
  <si>
    <t>Основные параметры консолидированного бюджета Сланцевского</t>
  </si>
  <si>
    <t>(тыс. рублей)</t>
  </si>
  <si>
    <t>Доходы</t>
  </si>
  <si>
    <t>1. Налоговые доходы, из них:</t>
  </si>
  <si>
    <t>Налог на доходы физических лиц</t>
  </si>
  <si>
    <t>Акцизы</t>
  </si>
  <si>
    <t>Налоги  на совокупный доход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</si>
  <si>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</si>
  <si>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</si>
  <si>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</si>
  <si>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</si>
  <si>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</si>
  <si>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</si>
  <si>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</si>
  <si>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</si>
  <si>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</si>
  <si>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</si>
  <si>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</si>
  <si>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>Основные параметры бюджета муниципального образования</t>
  </si>
  <si>
    <t>Основные характеристики консолидированного бюджета</t>
  </si>
  <si>
    <t xml:space="preserve"> (тыс. рублей)</t>
  </si>
  <si>
    <t xml:space="preserve">Доходы, всего                 </t>
  </si>
  <si>
    <t xml:space="preserve">в % к ВРП                     </t>
  </si>
  <si>
    <t xml:space="preserve">Расходы, всего                      </t>
  </si>
  <si>
    <t>Муниципальный долг</t>
  </si>
  <si>
    <t>Основные характеристики бюджета муниципального образования</t>
  </si>
  <si>
    <t>Расходы, всего</t>
  </si>
  <si>
    <t>1. Программные расходы, всего</t>
  </si>
  <si>
    <t>Удельный вес (%)</t>
  </si>
  <si>
    <t>2. Непрограммные расходы, всего</t>
  </si>
  <si>
    <t>Основные показатели прогноза социально-экономического развития</t>
  </si>
  <si>
    <t>муниципального образования Сланцевский муниципальный район</t>
  </si>
  <si>
    <t>2021 год</t>
  </si>
  <si>
    <t>2022 год</t>
  </si>
  <si>
    <t>2023 год</t>
  </si>
  <si>
    <t>Темпы роста ВРП, в % к предыдущему году</t>
  </si>
  <si>
    <t>Численность населения, тыс. человек</t>
  </si>
  <si>
    <t>Реальные располагаемые денежные доходы населения, в % к предыдущему году</t>
  </si>
  <si>
    <t>Валовый региональный продукт (ВРП), млн. рублей</t>
  </si>
  <si>
    <t xml:space="preserve">Дефицит / профицит              </t>
  </si>
  <si>
    <t>Показатели финансового обеспечения муниципальных программ</t>
  </si>
  <si>
    <t>2024 год</t>
  </si>
  <si>
    <t>2025 год</t>
  </si>
  <si>
    <t>Ленинградской области на 2021-2026 годы</t>
  </si>
  <si>
    <t>2026 год</t>
  </si>
  <si>
    <t>Инвестиции, млн. рублей</t>
  </si>
  <si>
    <t>муниципального района Ленинградской области на 2021-2026 годы</t>
  </si>
  <si>
    <t>Сланцевский муниципальный район Ленинградской области на 2021-2026 годы</t>
  </si>
  <si>
    <t>Сланцевского муниципального района Ленинградской области на 2021-2026 годы</t>
  </si>
  <si>
    <t>Отчетный - 2019 год</t>
  </si>
  <si>
    <t>Текущий - 2020 год</t>
  </si>
  <si>
    <t>Очередной - 2021 год</t>
  </si>
  <si>
    <t>1.1. Муниципальная программа Сланцевского муниципального района "Укрепление общественного здоровья"</t>
  </si>
  <si>
    <t>1.2. 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</si>
  <si>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1.3. 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</si>
  <si>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1.4. 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</si>
  <si>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1.5. Муниципальная программа Сланцевского муниципального района "Развитие системы защиты прав потребителей в Сланцевском районе"</t>
  </si>
  <si>
    <t>1.6. 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</si>
  <si>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1.7. 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</si>
  <si>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>1.8. Муниципальная программа Сланцевского муниципального района "Об обеспечении разработки документов территориального планирования и градостроительного зонирования муниципального образования Сланцевский муниципальный район Ленинградской области"</t>
  </si>
  <si>
    <t>УТВЕРЖДЕНЫ</t>
  </si>
  <si>
    <t>Сланцевского муниципального района</t>
  </si>
  <si>
    <t>от 26.01.2021 № 54-п</t>
  </si>
  <si>
    <t>постановлением администрации</t>
  </si>
  <si>
    <t>(приложение 1)</t>
  </si>
  <si>
    <t>(приложение 2)</t>
  </si>
  <si>
    <t>(приложение 3)</t>
  </si>
  <si>
    <t>(приложение 4)</t>
  </si>
  <si>
    <t>(приложение 5)</t>
  </si>
  <si>
    <t>(приложение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</si>
</sst>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4" fontId="0" fillId="0" borderId="0" xfId="0" applyNumberForma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sqref="A1:XFD6"/>
    </sheetView>
  </sheetViews>
  <sheetFormatPr defaultRowHeight="15" x14ac:dyDescent="0.25"/>
  <cols>
    <col min="1" max="1" width="25.7109375" style="9" customWidth="1"/>
    <col min="2" max="7" width="11.7109375" style="9" customWidth="1"/>
    <col min="8" max="16384" width="9.140625" style="9"/>
  </cols>
  <sheetData>
    <row r="1" spans="1:7" x14ac:dyDescent="0.25">
      <c r="E1" s="21" t="s">
        <v>61</v>
      </c>
    </row>
    <row r="2" spans="1:7" x14ac:dyDescent="0.25">
      <c r="E2" s="21" t="s">
        <v>64</v>
      </c>
    </row>
    <row r="3" spans="1:7" x14ac:dyDescent="0.25">
      <c r="E3" s="21" t="s">
        <v>62</v>
      </c>
    </row>
    <row r="4" spans="1:7" x14ac:dyDescent="0.25">
      <c r="E4" s="21" t="s">
        <v>63</v>
      </c>
    </row>
    <row r="5" spans="1:7" ht="15.75" x14ac:dyDescent="0.25">
      <c r="E5" s="22" t="s">
        <v>65</v>
      </c>
    </row>
    <row r="6" spans="1:7" ht="15.75" x14ac:dyDescent="0.25">
      <c r="A6" s="10"/>
    </row>
    <row r="7" spans="1:7" ht="15.75" x14ac:dyDescent="0.25">
      <c r="A7" s="18" t="s">
        <v>31</v>
      </c>
      <c r="B7" s="18"/>
      <c r="C7" s="18"/>
      <c r="D7" s="18"/>
      <c r="E7" s="18"/>
      <c r="F7" s="18"/>
      <c r="G7" s="18"/>
    </row>
    <row r="8" spans="1:7" ht="15.75" x14ac:dyDescent="0.25">
      <c r="A8" s="18" t="s">
        <v>32</v>
      </c>
      <c r="B8" s="18"/>
      <c r="C8" s="18"/>
      <c r="D8" s="18"/>
      <c r="E8" s="18"/>
      <c r="F8" s="18"/>
      <c r="G8" s="18"/>
    </row>
    <row r="9" spans="1:7" ht="15.75" x14ac:dyDescent="0.25">
      <c r="A9" s="18" t="s">
        <v>44</v>
      </c>
      <c r="B9" s="18"/>
      <c r="C9" s="18"/>
      <c r="D9" s="18"/>
      <c r="E9" s="18"/>
      <c r="F9" s="18"/>
      <c r="G9" s="18"/>
    </row>
    <row r="10" spans="1:7" ht="15.75" x14ac:dyDescent="0.25">
      <c r="A10" s="11"/>
    </row>
    <row r="11" spans="1:7" x14ac:dyDescent="0.25">
      <c r="A11" s="12" t="s">
        <v>0</v>
      </c>
      <c r="B11" s="12" t="s">
        <v>33</v>
      </c>
      <c r="C11" s="12" t="s">
        <v>34</v>
      </c>
      <c r="D11" s="12" t="s">
        <v>35</v>
      </c>
      <c r="E11" s="12" t="s">
        <v>42</v>
      </c>
      <c r="F11" s="12" t="s">
        <v>43</v>
      </c>
      <c r="G11" s="12" t="s">
        <v>45</v>
      </c>
    </row>
    <row r="12" spans="1:7" ht="45" x14ac:dyDescent="0.25">
      <c r="A12" s="8" t="s">
        <v>39</v>
      </c>
      <c r="B12" s="5">
        <v>1287830</v>
      </c>
      <c r="C12" s="5">
        <v>1374230</v>
      </c>
      <c r="D12" s="5">
        <v>1473530</v>
      </c>
      <c r="E12" s="5">
        <v>1473530</v>
      </c>
      <c r="F12" s="5">
        <v>1473530</v>
      </c>
      <c r="G12" s="5">
        <v>1473530</v>
      </c>
    </row>
    <row r="13" spans="1:7" ht="30" x14ac:dyDescent="0.25">
      <c r="A13" s="8" t="s">
        <v>36</v>
      </c>
      <c r="B13" s="5">
        <v>106</v>
      </c>
      <c r="C13" s="5">
        <v>106.7</v>
      </c>
      <c r="D13" s="5">
        <v>107.2</v>
      </c>
      <c r="E13" s="5">
        <v>100</v>
      </c>
      <c r="F13" s="5">
        <v>100</v>
      </c>
      <c r="G13" s="5">
        <v>100</v>
      </c>
    </row>
    <row r="14" spans="1:7" ht="60" x14ac:dyDescent="0.25">
      <c r="A14" s="8" t="s">
        <v>38</v>
      </c>
      <c r="B14" s="5">
        <v>102.3</v>
      </c>
      <c r="C14" s="5">
        <v>102.7</v>
      </c>
      <c r="D14" s="5">
        <v>103.2</v>
      </c>
      <c r="E14" s="5">
        <v>103.2</v>
      </c>
      <c r="F14" s="5">
        <v>103.2</v>
      </c>
      <c r="G14" s="5">
        <v>103.2</v>
      </c>
    </row>
    <row r="15" spans="1:7" x14ac:dyDescent="0.25">
      <c r="A15" s="8" t="s">
        <v>46</v>
      </c>
      <c r="B15" s="5">
        <v>1296.9000000000001</v>
      </c>
      <c r="C15" s="5">
        <v>1507.5</v>
      </c>
      <c r="D15" s="5">
        <v>1749.7</v>
      </c>
      <c r="E15" s="5">
        <v>1749.7</v>
      </c>
      <c r="F15" s="5">
        <v>1749.7</v>
      </c>
      <c r="G15" s="5">
        <v>1749.7</v>
      </c>
    </row>
    <row r="16" spans="1:7" ht="30" x14ac:dyDescent="0.25">
      <c r="A16" s="8" t="s">
        <v>37</v>
      </c>
      <c r="B16" s="5">
        <v>41.9</v>
      </c>
      <c r="C16" s="5">
        <v>41.8</v>
      </c>
      <c r="D16" s="5">
        <v>41.6</v>
      </c>
      <c r="E16" s="5">
        <v>41.4</v>
      </c>
      <c r="F16" s="5">
        <v>41.3</v>
      </c>
      <c r="G16" s="5">
        <v>41.1</v>
      </c>
    </row>
    <row r="17" spans="1:1" ht="15.75" x14ac:dyDescent="0.25">
      <c r="A17" s="11"/>
    </row>
  </sheetData>
  <mergeCells count="3">
    <mergeCell ref="A7:G7"/>
    <mergeCell ref="A9:G9"/>
    <mergeCell ref="A8:G8"/>
  </mergeCells>
  <pageMargins left="0.78740157480314965" right="0.39370078740157483" top="0.39370078740157483" bottom="0.3937007874015748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sqref="A1:XFD5"/>
    </sheetView>
  </sheetViews>
  <sheetFormatPr defaultRowHeight="15" x14ac:dyDescent="0.25"/>
  <cols>
    <col min="1" max="1" width="30.7109375" style="7" customWidth="1"/>
    <col min="2" max="7" width="10.7109375" style="7" customWidth="1"/>
    <col min="8" max="16384" width="9.140625" style="7"/>
  </cols>
  <sheetData>
    <row r="1" spans="1:7" s="9" customFormat="1" x14ac:dyDescent="0.25">
      <c r="E1" s="21" t="s">
        <v>61</v>
      </c>
    </row>
    <row r="2" spans="1:7" s="9" customFormat="1" x14ac:dyDescent="0.25">
      <c r="E2" s="21" t="s">
        <v>64</v>
      </c>
    </row>
    <row r="3" spans="1:7" s="9" customFormat="1" x14ac:dyDescent="0.25">
      <c r="E3" s="21" t="s">
        <v>62</v>
      </c>
    </row>
    <row r="4" spans="1:7" s="9" customFormat="1" x14ac:dyDescent="0.25">
      <c r="E4" s="21" t="s">
        <v>63</v>
      </c>
    </row>
    <row r="5" spans="1:7" s="9" customFormat="1" ht="15.75" x14ac:dyDescent="0.25">
      <c r="E5" s="22" t="s">
        <v>66</v>
      </c>
    </row>
    <row r="6" spans="1:7" ht="15.75" x14ac:dyDescent="0.25">
      <c r="A6" s="14"/>
    </row>
    <row r="7" spans="1:7" ht="15.75" x14ac:dyDescent="0.25">
      <c r="A7" s="19" t="s">
        <v>1</v>
      </c>
      <c r="B7" s="19"/>
      <c r="C7" s="19"/>
      <c r="D7" s="19"/>
      <c r="E7" s="19"/>
      <c r="F7" s="19"/>
      <c r="G7" s="19"/>
    </row>
    <row r="8" spans="1:7" ht="15.75" x14ac:dyDescent="0.25">
      <c r="A8" s="19" t="s">
        <v>47</v>
      </c>
      <c r="B8" s="19"/>
      <c r="C8" s="19"/>
      <c r="D8" s="19"/>
      <c r="E8" s="19"/>
      <c r="F8" s="19"/>
      <c r="G8" s="19"/>
    </row>
    <row r="9" spans="1:7" ht="15.75" x14ac:dyDescent="0.25">
      <c r="A9" s="16"/>
    </row>
    <row r="10" spans="1:7" ht="15.75" x14ac:dyDescent="0.25">
      <c r="A10" s="15" t="s">
        <v>2</v>
      </c>
    </row>
    <row r="11" spans="1:7" x14ac:dyDescent="0.25">
      <c r="A11" s="13" t="s">
        <v>0</v>
      </c>
      <c r="B11" s="13" t="s">
        <v>33</v>
      </c>
      <c r="C11" s="13" t="s">
        <v>34</v>
      </c>
      <c r="D11" s="13" t="s">
        <v>35</v>
      </c>
      <c r="E11" s="13" t="s">
        <v>42</v>
      </c>
      <c r="F11" s="13" t="s">
        <v>43</v>
      </c>
      <c r="G11" s="13" t="s">
        <v>45</v>
      </c>
    </row>
    <row r="12" spans="1:7" x14ac:dyDescent="0.25">
      <c r="A12" s="6" t="s">
        <v>3</v>
      </c>
      <c r="B12" s="4">
        <f>B13+B18+B19</f>
        <v>1540781.5</v>
      </c>
      <c r="C12" s="4">
        <f t="shared" ref="C12:G12" si="0">C13+C18+C19</f>
        <v>1484043.4</v>
      </c>
      <c r="D12" s="4">
        <f t="shared" si="0"/>
        <v>1473939.3</v>
      </c>
      <c r="E12" s="4">
        <f t="shared" si="0"/>
        <v>1473939.3</v>
      </c>
      <c r="F12" s="4">
        <f t="shared" si="0"/>
        <v>1473939.3</v>
      </c>
      <c r="G12" s="4">
        <f t="shared" si="0"/>
        <v>1473939.3</v>
      </c>
    </row>
    <row r="13" spans="1:7" x14ac:dyDescent="0.25">
      <c r="A13" s="6" t="s">
        <v>4</v>
      </c>
      <c r="B13" s="4">
        <v>468188</v>
      </c>
      <c r="C13" s="4">
        <v>482849.7</v>
      </c>
      <c r="D13" s="4">
        <v>491811.9</v>
      </c>
      <c r="E13" s="4">
        <v>491811.9</v>
      </c>
      <c r="F13" s="4">
        <v>491811.9</v>
      </c>
      <c r="G13" s="4">
        <v>491811.9</v>
      </c>
    </row>
    <row r="14" spans="1:7" ht="30" x14ac:dyDescent="0.25">
      <c r="A14" s="6" t="s">
        <v>5</v>
      </c>
      <c r="B14" s="4">
        <v>316275.90000000002</v>
      </c>
      <c r="C14" s="4">
        <v>328390.40000000002</v>
      </c>
      <c r="D14" s="4">
        <v>333205.8</v>
      </c>
      <c r="E14" s="4">
        <v>333205.8</v>
      </c>
      <c r="F14" s="4">
        <v>333205.8</v>
      </c>
      <c r="G14" s="4">
        <v>333205.8</v>
      </c>
    </row>
    <row r="15" spans="1:7" x14ac:dyDescent="0.25">
      <c r="A15" s="6" t="s">
        <v>6</v>
      </c>
      <c r="B15" s="4">
        <v>13789.3</v>
      </c>
      <c r="C15" s="4">
        <v>14150.5</v>
      </c>
      <c r="D15" s="4">
        <v>14150.5</v>
      </c>
      <c r="E15" s="4">
        <v>14150.5</v>
      </c>
      <c r="F15" s="4">
        <v>14150.5</v>
      </c>
      <c r="G15" s="4">
        <v>14150.5</v>
      </c>
    </row>
    <row r="16" spans="1:7" x14ac:dyDescent="0.25">
      <c r="A16" s="6" t="s">
        <v>7</v>
      </c>
      <c r="B16" s="4">
        <v>87199.4</v>
      </c>
      <c r="C16" s="4">
        <v>88308.3</v>
      </c>
      <c r="D16" s="4">
        <v>91352</v>
      </c>
      <c r="E16" s="4">
        <v>91352</v>
      </c>
      <c r="F16" s="4">
        <v>91352</v>
      </c>
      <c r="G16" s="4">
        <v>91352</v>
      </c>
    </row>
    <row r="17" spans="1:7" x14ac:dyDescent="0.25">
      <c r="A17" s="6" t="s">
        <v>8</v>
      </c>
      <c r="B17" s="4">
        <v>44189.5</v>
      </c>
      <c r="C17" s="4">
        <v>45168.2</v>
      </c>
      <c r="D17" s="4">
        <v>46170.1</v>
      </c>
      <c r="E17" s="4">
        <v>46170.1</v>
      </c>
      <c r="F17" s="4">
        <v>46170.1</v>
      </c>
      <c r="G17" s="4">
        <v>46170.1</v>
      </c>
    </row>
    <row r="18" spans="1:7" x14ac:dyDescent="0.25">
      <c r="A18" s="6" t="s">
        <v>9</v>
      </c>
      <c r="B18" s="4">
        <v>160270.39999999999</v>
      </c>
      <c r="C18" s="4">
        <v>164524.20000000001</v>
      </c>
      <c r="D18" s="4">
        <v>169853</v>
      </c>
      <c r="E18" s="4">
        <v>169853</v>
      </c>
      <c r="F18" s="4">
        <v>169853</v>
      </c>
      <c r="G18" s="4">
        <v>169853</v>
      </c>
    </row>
    <row r="19" spans="1:7" x14ac:dyDescent="0.25">
      <c r="A19" s="6" t="s">
        <v>10</v>
      </c>
      <c r="B19" s="4">
        <f>(869618.7+129794.2+20493.9+15139.1+15653.5+22095.7+26729.2+9932.5)-197133.7</f>
        <v>912323.09999999986</v>
      </c>
      <c r="C19" s="4">
        <f>(854817.4+104543.3+15337.2+12160.5+10876.4+16372.7+18197.1+7017.5)-202652.6</f>
        <v>836669.5</v>
      </c>
      <c r="D19" s="4">
        <f>(838000+103799.9+15442.4+12319.2+10957.4+15040+18002.9+7042.1)-208329.5</f>
        <v>812274.4</v>
      </c>
      <c r="E19" s="4">
        <v>812274.4</v>
      </c>
      <c r="F19" s="4">
        <v>812274.4</v>
      </c>
      <c r="G19" s="4">
        <v>812274.4</v>
      </c>
    </row>
    <row r="20" spans="1:7" ht="30" x14ac:dyDescent="0.25">
      <c r="A20" s="6" t="s">
        <v>11</v>
      </c>
      <c r="B20" s="4">
        <f>SUM(B21:B24)</f>
        <v>902806.59999999986</v>
      </c>
      <c r="C20" s="4">
        <f t="shared" ref="C20:G20" si="1">SUM(C21:C24)</f>
        <v>833856.09999999986</v>
      </c>
      <c r="D20" s="4">
        <f t="shared" si="1"/>
        <v>812274.4</v>
      </c>
      <c r="E20" s="4">
        <f t="shared" si="1"/>
        <v>812274.4</v>
      </c>
      <c r="F20" s="4">
        <f t="shared" si="1"/>
        <v>812274.4</v>
      </c>
      <c r="G20" s="4">
        <f t="shared" si="1"/>
        <v>812274.4</v>
      </c>
    </row>
    <row r="21" spans="1:7" x14ac:dyDescent="0.25">
      <c r="A21" s="6" t="s">
        <v>12</v>
      </c>
      <c r="B21" s="4">
        <v>82410.399999999994</v>
      </c>
      <c r="C21" s="4">
        <v>65027.5</v>
      </c>
      <c r="D21" s="4">
        <v>58323.199999999997</v>
      </c>
      <c r="E21" s="4">
        <v>58323.199999999997</v>
      </c>
      <c r="F21" s="4">
        <v>58323.199999999997</v>
      </c>
      <c r="G21" s="4">
        <v>58323.199999999997</v>
      </c>
    </row>
    <row r="22" spans="1:7" x14ac:dyDescent="0.25">
      <c r="A22" s="6" t="s">
        <v>13</v>
      </c>
      <c r="B22" s="4">
        <f>53830.8+31820.3+5700.2+3289.3+5125.3+7787.4+10158.5+3094.4</f>
        <v>120806.2</v>
      </c>
      <c r="C22" s="4">
        <f>20477.3+9776+149.6+93.3+1694.8+1228.2</f>
        <v>33419.199999999997</v>
      </c>
      <c r="D22" s="4">
        <f>17452.8+9778+149.6+74.8+157.1+916</f>
        <v>28528.299999999996</v>
      </c>
      <c r="E22" s="4">
        <v>28528.299999999996</v>
      </c>
      <c r="F22" s="4">
        <v>28528.299999999996</v>
      </c>
      <c r="G22" s="4">
        <v>28528.299999999996</v>
      </c>
    </row>
    <row r="23" spans="1:7" x14ac:dyDescent="0.25">
      <c r="A23" s="6" t="s">
        <v>14</v>
      </c>
      <c r="B23" s="4">
        <f>696124.4+1900+275.1+146.1+146.1+146.1+275.1+146.1</f>
        <v>699158.99999999988</v>
      </c>
      <c r="C23" s="4">
        <f>731787.2+2000.2+289.3+153.1+153.1+153.1+289.3+153.1</f>
        <v>734978.39999999991</v>
      </c>
      <c r="D23" s="4">
        <f>724970.9+3.5+3.5+3.5+3.5+3.5+3.5</f>
        <v>724991.9</v>
      </c>
      <c r="E23" s="4">
        <v>724991.9</v>
      </c>
      <c r="F23" s="4">
        <v>724991.9</v>
      </c>
      <c r="G23" s="4">
        <v>724991.9</v>
      </c>
    </row>
    <row r="24" spans="1:7" ht="30" x14ac:dyDescent="0.25">
      <c r="A24" s="6" t="s">
        <v>15</v>
      </c>
      <c r="B24" s="4">
        <f>37253.1-36822.1</f>
        <v>431</v>
      </c>
      <c r="C24" s="4">
        <f>37253.1-36822.1</f>
        <v>431</v>
      </c>
      <c r="D24" s="4">
        <v>431</v>
      </c>
      <c r="E24" s="4">
        <v>431</v>
      </c>
      <c r="F24" s="4">
        <v>431</v>
      </c>
      <c r="G24" s="4">
        <v>431</v>
      </c>
    </row>
    <row r="25" spans="1:7" x14ac:dyDescent="0.25">
      <c r="A25" s="6" t="s">
        <v>16</v>
      </c>
      <c r="B25" s="4">
        <v>1586511.1</v>
      </c>
      <c r="C25" s="4">
        <v>1530514.2</v>
      </c>
      <c r="D25" s="4">
        <v>1521750.9</v>
      </c>
      <c r="E25" s="4">
        <v>1521750.9</v>
      </c>
      <c r="F25" s="4">
        <v>1521750.9</v>
      </c>
      <c r="G25" s="4">
        <v>1521750.9</v>
      </c>
    </row>
    <row r="26" spans="1:7" x14ac:dyDescent="0.25">
      <c r="A26" s="6" t="s">
        <v>17</v>
      </c>
      <c r="B26" s="4">
        <f>B12-B25</f>
        <v>-45729.600000000093</v>
      </c>
      <c r="C26" s="4">
        <f t="shared" ref="C26:G26" si="2">C12-C25</f>
        <v>-46470.800000000047</v>
      </c>
      <c r="D26" s="4">
        <f t="shared" si="2"/>
        <v>-47811.59999999986</v>
      </c>
      <c r="E26" s="4">
        <f t="shared" si="2"/>
        <v>-47811.59999999986</v>
      </c>
      <c r="F26" s="4">
        <f t="shared" si="2"/>
        <v>-47811.59999999986</v>
      </c>
      <c r="G26" s="4">
        <f t="shared" si="2"/>
        <v>-47811.59999999986</v>
      </c>
    </row>
    <row r="27" spans="1:7" x14ac:dyDescent="0.25">
      <c r="A27" s="6" t="s">
        <v>18</v>
      </c>
      <c r="B27" s="4">
        <v>10.1</v>
      </c>
      <c r="C27" s="4">
        <v>10</v>
      </c>
      <c r="D27" s="4">
        <v>10</v>
      </c>
      <c r="E27" s="4">
        <v>10</v>
      </c>
      <c r="F27" s="4">
        <v>10</v>
      </c>
      <c r="G27" s="4">
        <v>10</v>
      </c>
    </row>
  </sheetData>
  <mergeCells count="2">
    <mergeCell ref="A7:G7"/>
    <mergeCell ref="A8:G8"/>
  </mergeCells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sqref="A1:XFD5"/>
    </sheetView>
  </sheetViews>
  <sheetFormatPr defaultRowHeight="15" x14ac:dyDescent="0.25"/>
  <cols>
    <col min="1" max="1" width="30.7109375" style="7" customWidth="1"/>
    <col min="2" max="2" width="13.140625" style="7" customWidth="1"/>
    <col min="3" max="3" width="12" style="7" customWidth="1"/>
    <col min="4" max="4" width="12.5703125" style="7" customWidth="1"/>
    <col min="5" max="6" width="13.140625" style="7" customWidth="1"/>
    <col min="7" max="7" width="13.42578125" style="7" customWidth="1"/>
    <col min="8" max="16384" width="9.140625" style="7"/>
  </cols>
  <sheetData>
    <row r="1" spans="1:7" s="9" customFormat="1" x14ac:dyDescent="0.25">
      <c r="E1" s="21" t="s">
        <v>61</v>
      </c>
    </row>
    <row r="2" spans="1:7" s="9" customFormat="1" x14ac:dyDescent="0.25">
      <c r="E2" s="21" t="s">
        <v>64</v>
      </c>
    </row>
    <row r="3" spans="1:7" s="9" customFormat="1" x14ac:dyDescent="0.25">
      <c r="E3" s="21" t="s">
        <v>62</v>
      </c>
    </row>
    <row r="4" spans="1:7" s="9" customFormat="1" x14ac:dyDescent="0.25">
      <c r="E4" s="21" t="s">
        <v>63</v>
      </c>
    </row>
    <row r="5" spans="1:7" s="9" customFormat="1" ht="15.75" x14ac:dyDescent="0.25">
      <c r="E5" s="22" t="s">
        <v>67</v>
      </c>
    </row>
    <row r="6" spans="1:7" ht="15.75" x14ac:dyDescent="0.25">
      <c r="A6" s="14"/>
    </row>
    <row r="7" spans="1:7" ht="15.75" x14ac:dyDescent="0.25">
      <c r="A7" s="19" t="s">
        <v>19</v>
      </c>
      <c r="B7" s="19"/>
      <c r="C7" s="19"/>
      <c r="D7" s="19"/>
      <c r="E7" s="19"/>
      <c r="F7" s="19"/>
      <c r="G7" s="19"/>
    </row>
    <row r="8" spans="1:7" ht="15.75" x14ac:dyDescent="0.25">
      <c r="A8" s="19" t="s">
        <v>48</v>
      </c>
      <c r="B8" s="19"/>
      <c r="C8" s="19"/>
      <c r="D8" s="19"/>
      <c r="E8" s="19"/>
      <c r="F8" s="19"/>
      <c r="G8" s="19"/>
    </row>
    <row r="9" spans="1:7" ht="15.75" x14ac:dyDescent="0.25">
      <c r="A9" s="16"/>
    </row>
    <row r="10" spans="1:7" ht="15.75" x14ac:dyDescent="0.25">
      <c r="A10" s="15" t="s">
        <v>2</v>
      </c>
    </row>
    <row r="11" spans="1:7" x14ac:dyDescent="0.25">
      <c r="A11" s="13" t="s">
        <v>0</v>
      </c>
      <c r="B11" s="13" t="s">
        <v>33</v>
      </c>
      <c r="C11" s="13" t="s">
        <v>34</v>
      </c>
      <c r="D11" s="13" t="s">
        <v>35</v>
      </c>
      <c r="E11" s="13" t="s">
        <v>42</v>
      </c>
      <c r="F11" s="13" t="s">
        <v>43</v>
      </c>
      <c r="G11" s="13" t="s">
        <v>45</v>
      </c>
    </row>
    <row r="12" spans="1:7" x14ac:dyDescent="0.25">
      <c r="A12" s="6" t="s">
        <v>3</v>
      </c>
      <c r="B12" s="4">
        <f>B13+B16+B17</f>
        <v>1309417.6000000001</v>
      </c>
      <c r="C12" s="4">
        <f t="shared" ref="C12:G12" si="0">C13+C16+C17</f>
        <v>1308710.1000000001</v>
      </c>
      <c r="D12" s="4">
        <f t="shared" si="0"/>
        <v>1301033</v>
      </c>
      <c r="E12" s="4">
        <f t="shared" si="0"/>
        <v>1301033</v>
      </c>
      <c r="F12" s="4">
        <f t="shared" si="0"/>
        <v>1301033</v>
      </c>
      <c r="G12" s="4">
        <f t="shared" si="0"/>
        <v>1301033</v>
      </c>
    </row>
    <row r="13" spans="1:7" x14ac:dyDescent="0.25">
      <c r="A13" s="6" t="s">
        <v>4</v>
      </c>
      <c r="B13" s="4">
        <v>346938</v>
      </c>
      <c r="C13" s="4">
        <v>358616.2</v>
      </c>
      <c r="D13" s="4">
        <v>364791.5</v>
      </c>
      <c r="E13" s="4">
        <v>364791.5</v>
      </c>
      <c r="F13" s="4">
        <v>364791.5</v>
      </c>
      <c r="G13" s="4">
        <v>364791.5</v>
      </c>
    </row>
    <row r="14" spans="1:7" ht="21.75" customHeight="1" x14ac:dyDescent="0.25">
      <c r="A14" s="6" t="s">
        <v>5</v>
      </c>
      <c r="B14" s="4">
        <v>251970.9</v>
      </c>
      <c r="C14" s="4">
        <v>262413.3</v>
      </c>
      <c r="D14" s="4">
        <v>265447.5</v>
      </c>
      <c r="E14" s="4">
        <v>265447.5</v>
      </c>
      <c r="F14" s="4">
        <v>265447.5</v>
      </c>
      <c r="G14" s="4">
        <v>265447.5</v>
      </c>
    </row>
    <row r="15" spans="1:7" x14ac:dyDescent="0.25">
      <c r="A15" s="6" t="s">
        <v>7</v>
      </c>
      <c r="B15" s="4">
        <v>87136.7</v>
      </c>
      <c r="C15" s="4">
        <v>88243</v>
      </c>
      <c r="D15" s="4">
        <v>91284.1</v>
      </c>
      <c r="E15" s="4">
        <v>91284.1</v>
      </c>
      <c r="F15" s="4">
        <v>91284.1</v>
      </c>
      <c r="G15" s="4">
        <v>91284.1</v>
      </c>
    </row>
    <row r="16" spans="1:7" x14ac:dyDescent="0.25">
      <c r="A16" s="6" t="s">
        <v>9</v>
      </c>
      <c r="B16" s="4">
        <v>92860.9</v>
      </c>
      <c r="C16" s="4">
        <v>95276.5</v>
      </c>
      <c r="D16" s="4">
        <v>98241.5</v>
      </c>
      <c r="E16" s="4">
        <v>98241.5</v>
      </c>
      <c r="F16" s="4">
        <v>98241.5</v>
      </c>
      <c r="G16" s="4">
        <v>98241.5</v>
      </c>
    </row>
    <row r="17" spans="1:7" x14ac:dyDescent="0.25">
      <c r="A17" s="6" t="s">
        <v>10</v>
      </c>
      <c r="B17" s="4">
        <v>869618.7</v>
      </c>
      <c r="C17" s="4">
        <v>854817.4</v>
      </c>
      <c r="D17" s="4">
        <v>838000</v>
      </c>
      <c r="E17" s="4">
        <v>838000</v>
      </c>
      <c r="F17" s="4">
        <v>838000</v>
      </c>
      <c r="G17" s="4">
        <v>838000</v>
      </c>
    </row>
    <row r="18" spans="1:7" ht="30" x14ac:dyDescent="0.25">
      <c r="A18" s="6" t="s">
        <v>11</v>
      </c>
      <c r="B18" s="4">
        <f>SUM(B19:B22)</f>
        <v>869618.70000000007</v>
      </c>
      <c r="C18" s="4">
        <f t="shared" ref="C18:G18" si="1">SUM(C19:C22)</f>
        <v>854545.1</v>
      </c>
      <c r="D18" s="4">
        <f t="shared" si="1"/>
        <v>838000</v>
      </c>
      <c r="E18" s="4">
        <f t="shared" si="1"/>
        <v>838000</v>
      </c>
      <c r="F18" s="4">
        <f t="shared" si="1"/>
        <v>838000</v>
      </c>
      <c r="G18" s="4">
        <f t="shared" si="1"/>
        <v>838000</v>
      </c>
    </row>
    <row r="19" spans="1:7" x14ac:dyDescent="0.25">
      <c r="A19" s="6" t="s">
        <v>12</v>
      </c>
      <c r="B19" s="4">
        <v>82410.399999999994</v>
      </c>
      <c r="C19" s="4">
        <v>65027.5</v>
      </c>
      <c r="D19" s="4">
        <v>58323.199999999997</v>
      </c>
      <c r="E19" s="4">
        <v>58323.199999999997</v>
      </c>
      <c r="F19" s="4">
        <v>58323.199999999997</v>
      </c>
      <c r="G19" s="4">
        <v>58323.199999999997</v>
      </c>
    </row>
    <row r="20" spans="1:7" x14ac:dyDescent="0.25">
      <c r="A20" s="6" t="s">
        <v>13</v>
      </c>
      <c r="B20" s="4">
        <v>53830.8</v>
      </c>
      <c r="C20" s="4">
        <v>20477.3</v>
      </c>
      <c r="D20" s="4">
        <v>17452.8</v>
      </c>
      <c r="E20" s="4">
        <v>17452.8</v>
      </c>
      <c r="F20" s="4">
        <v>17452.8</v>
      </c>
      <c r="G20" s="4">
        <v>17452.8</v>
      </c>
    </row>
    <row r="21" spans="1:7" x14ac:dyDescent="0.25">
      <c r="A21" s="6" t="s">
        <v>14</v>
      </c>
      <c r="B21" s="4">
        <v>696124.4</v>
      </c>
      <c r="C21" s="4">
        <v>731787.2</v>
      </c>
      <c r="D21" s="4">
        <v>724970.9</v>
      </c>
      <c r="E21" s="4">
        <v>724970.9</v>
      </c>
      <c r="F21" s="4">
        <v>724970.9</v>
      </c>
      <c r="G21" s="4">
        <v>724970.9</v>
      </c>
    </row>
    <row r="22" spans="1:7" ht="30" x14ac:dyDescent="0.25">
      <c r="A22" s="6" t="s">
        <v>15</v>
      </c>
      <c r="B22" s="4">
        <v>37253.1</v>
      </c>
      <c r="C22" s="4">
        <v>37253.1</v>
      </c>
      <c r="D22" s="4">
        <v>37253.1</v>
      </c>
      <c r="E22" s="4">
        <v>37253.1</v>
      </c>
      <c r="F22" s="4">
        <v>37253.1</v>
      </c>
      <c r="G22" s="4">
        <v>37253.1</v>
      </c>
    </row>
    <row r="23" spans="1:7" x14ac:dyDescent="0.25">
      <c r="A23" s="6" t="s">
        <v>16</v>
      </c>
      <c r="B23" s="4">
        <v>1335973.1000000001</v>
      </c>
      <c r="C23" s="4">
        <v>1335833</v>
      </c>
      <c r="D23" s="4">
        <v>1328981.8999999999</v>
      </c>
      <c r="E23" s="4">
        <v>1328981.8999999999</v>
      </c>
      <c r="F23" s="4">
        <v>1328981.8999999999</v>
      </c>
      <c r="G23" s="4">
        <v>1328981.8999999999</v>
      </c>
    </row>
    <row r="24" spans="1:7" x14ac:dyDescent="0.25">
      <c r="A24" s="6" t="s">
        <v>17</v>
      </c>
      <c r="B24" s="4">
        <f>B12-B23</f>
        <v>-26555.5</v>
      </c>
      <c r="C24" s="4">
        <f t="shared" ref="C24:G24" si="2">C12-C23</f>
        <v>-27122.899999999907</v>
      </c>
      <c r="D24" s="4">
        <f t="shared" si="2"/>
        <v>-27948.899999999907</v>
      </c>
      <c r="E24" s="4">
        <f t="shared" si="2"/>
        <v>-27948.899999999907</v>
      </c>
      <c r="F24" s="4">
        <f t="shared" si="2"/>
        <v>-27948.899999999907</v>
      </c>
      <c r="G24" s="4">
        <f t="shared" si="2"/>
        <v>-27948.899999999907</v>
      </c>
    </row>
    <row r="25" spans="1:7" x14ac:dyDescent="0.25">
      <c r="A25" s="6" t="s">
        <v>18</v>
      </c>
      <c r="B25" s="4">
        <v>10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</row>
  </sheetData>
  <mergeCells count="2">
    <mergeCell ref="A7:G7"/>
    <mergeCell ref="A8:G8"/>
  </mergeCells>
  <pageMargins left="0.78740157480314965" right="0.39370078740157483" top="0.39370078740157483" bottom="0.3937007874015748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sqref="A1:XFD5"/>
    </sheetView>
  </sheetViews>
  <sheetFormatPr defaultRowHeight="15" x14ac:dyDescent="0.25"/>
  <cols>
    <col min="1" max="1" width="15.7109375" style="7" customWidth="1"/>
    <col min="2" max="2" width="13.140625" style="7" customWidth="1"/>
    <col min="3" max="4" width="12.42578125" style="7" customWidth="1"/>
    <col min="5" max="9" width="10.7109375" style="7" customWidth="1"/>
    <col min="10" max="16384" width="9.140625" style="7"/>
  </cols>
  <sheetData>
    <row r="1" spans="1:9" s="9" customFormat="1" x14ac:dyDescent="0.25">
      <c r="G1" s="21" t="s">
        <v>61</v>
      </c>
    </row>
    <row r="2" spans="1:9" s="9" customFormat="1" x14ac:dyDescent="0.25">
      <c r="G2" s="21" t="s">
        <v>64</v>
      </c>
    </row>
    <row r="3" spans="1:9" s="9" customFormat="1" x14ac:dyDescent="0.25">
      <c r="G3" s="21" t="s">
        <v>62</v>
      </c>
    </row>
    <row r="4" spans="1:9" s="9" customFormat="1" x14ac:dyDescent="0.25">
      <c r="G4" s="21" t="s">
        <v>63</v>
      </c>
    </row>
    <row r="5" spans="1:9" s="9" customFormat="1" ht="15.75" x14ac:dyDescent="0.25">
      <c r="G5" s="22" t="s">
        <v>68</v>
      </c>
    </row>
    <row r="6" spans="1:9" ht="15.75" x14ac:dyDescent="0.25">
      <c r="A6" s="14"/>
    </row>
    <row r="7" spans="1:9" ht="15.75" x14ac:dyDescent="0.25">
      <c r="A7" s="19" t="s">
        <v>20</v>
      </c>
      <c r="B7" s="19"/>
      <c r="C7" s="19"/>
      <c r="D7" s="19"/>
      <c r="E7" s="19"/>
      <c r="F7" s="19"/>
      <c r="G7" s="19"/>
      <c r="H7" s="19"/>
      <c r="I7" s="19"/>
    </row>
    <row r="8" spans="1:9" ht="15.75" x14ac:dyDescent="0.25">
      <c r="A8" s="19" t="s">
        <v>49</v>
      </c>
      <c r="B8" s="19"/>
      <c r="C8" s="19"/>
      <c r="D8" s="19"/>
      <c r="E8" s="19"/>
      <c r="F8" s="19"/>
      <c r="G8" s="19"/>
      <c r="H8" s="19"/>
      <c r="I8" s="19"/>
    </row>
    <row r="9" spans="1:9" ht="15.75" x14ac:dyDescent="0.25">
      <c r="A9" s="14"/>
    </row>
    <row r="10" spans="1:9" ht="15.75" x14ac:dyDescent="0.25">
      <c r="A10" s="15" t="s">
        <v>21</v>
      </c>
    </row>
    <row r="11" spans="1:9" ht="28.5" x14ac:dyDescent="0.25">
      <c r="A11" s="13" t="s">
        <v>0</v>
      </c>
      <c r="B11" s="13" t="s">
        <v>50</v>
      </c>
      <c r="C11" s="13" t="s">
        <v>51</v>
      </c>
      <c r="D11" s="13" t="s">
        <v>52</v>
      </c>
      <c r="E11" s="13" t="s">
        <v>34</v>
      </c>
      <c r="F11" s="13" t="s">
        <v>35</v>
      </c>
      <c r="G11" s="13" t="s">
        <v>42</v>
      </c>
      <c r="H11" s="13" t="s">
        <v>43</v>
      </c>
      <c r="I11" s="13" t="s">
        <v>45</v>
      </c>
    </row>
    <row r="12" spans="1:9" x14ac:dyDescent="0.25">
      <c r="A12" s="6" t="s">
        <v>22</v>
      </c>
      <c r="B12" s="3">
        <v>1740227</v>
      </c>
      <c r="C12" s="3">
        <v>1865977.8</v>
      </c>
      <c r="D12" s="3">
        <v>1540781.5</v>
      </c>
      <c r="E12" s="3">
        <v>1484043.4</v>
      </c>
      <c r="F12" s="3">
        <v>1473939.3</v>
      </c>
      <c r="G12" s="3">
        <v>1473939.3</v>
      </c>
      <c r="H12" s="3">
        <v>1473939.3</v>
      </c>
      <c r="I12" s="3">
        <v>1473939.3</v>
      </c>
    </row>
    <row r="13" spans="1:9" x14ac:dyDescent="0.25">
      <c r="A13" s="6" t="s">
        <v>23</v>
      </c>
      <c r="B13" s="3">
        <f>B12/1152515000*100</f>
        <v>0.1509938699279402</v>
      </c>
      <c r="C13" s="3">
        <f>C12/1215080000*100</f>
        <v>0.15356830825953846</v>
      </c>
      <c r="D13" s="3">
        <f>D12/(прил.1!B12*1000)*100</f>
        <v>0.11964168407320842</v>
      </c>
      <c r="E13" s="3">
        <f>E12/(прил.1!C12*1000)*100</f>
        <v>0.10799090399714749</v>
      </c>
      <c r="F13" s="3">
        <f>F12/(прил.1!D12*1000)*100</f>
        <v>0.10002777683521882</v>
      </c>
      <c r="G13" s="3">
        <f>G12/(прил.1!E12*1000)*100</f>
        <v>0.10002777683521882</v>
      </c>
      <c r="H13" s="3">
        <f>H12/(прил.1!F12*1000)*100</f>
        <v>0.10002777683521882</v>
      </c>
      <c r="I13" s="3">
        <f>I12/(прил.1!G12*1000)*100</f>
        <v>0.10002777683521882</v>
      </c>
    </row>
    <row r="14" spans="1:9" x14ac:dyDescent="0.25">
      <c r="A14" s="6" t="s">
        <v>24</v>
      </c>
      <c r="B14" s="3">
        <v>1703041.6</v>
      </c>
      <c r="C14" s="3">
        <v>1855872.8</v>
      </c>
      <c r="D14" s="3">
        <v>1586511.1</v>
      </c>
      <c r="E14" s="3">
        <v>1530514.2</v>
      </c>
      <c r="F14" s="3">
        <v>1521750.9</v>
      </c>
      <c r="G14" s="3">
        <v>1521750.9</v>
      </c>
      <c r="H14" s="3">
        <v>1521750.9</v>
      </c>
      <c r="I14" s="3">
        <v>1521750.9</v>
      </c>
    </row>
    <row r="15" spans="1:9" x14ac:dyDescent="0.25">
      <c r="A15" s="6" t="s">
        <v>23</v>
      </c>
      <c r="B15" s="3">
        <f>B14/1152515000*100</f>
        <v>0.14776741300547067</v>
      </c>
      <c r="C15" s="3">
        <f>C14/1215080000*100</f>
        <v>0.15273667577443462</v>
      </c>
      <c r="D15" s="3">
        <f>D14/(прил.1!B12*1000)*100</f>
        <v>0.12319258753096295</v>
      </c>
      <c r="E15" s="3">
        <f>E14/(прил.1!C12*1000)*100</f>
        <v>0.11137249223201356</v>
      </c>
      <c r="F15" s="3">
        <f>F14/(прил.1!D12*1000)*100</f>
        <v>0.10327247494112776</v>
      </c>
      <c r="G15" s="3">
        <f>G14/(прил.1!E12*1000)*100</f>
        <v>0.10327247494112776</v>
      </c>
      <c r="H15" s="3">
        <f>H14/(прил.1!F12*1000)*100</f>
        <v>0.10327247494112776</v>
      </c>
      <c r="I15" s="3">
        <f>I14/(прил.1!G12*1000)*100</f>
        <v>0.10327247494112776</v>
      </c>
    </row>
    <row r="16" spans="1:9" ht="30" x14ac:dyDescent="0.25">
      <c r="A16" s="6" t="s">
        <v>40</v>
      </c>
      <c r="B16" s="3">
        <f>B12-B14</f>
        <v>37185.399999999907</v>
      </c>
      <c r="C16" s="3">
        <f t="shared" ref="C16:I16" si="0">C12-C14</f>
        <v>10105</v>
      </c>
      <c r="D16" s="3">
        <f t="shared" si="0"/>
        <v>-45729.600000000093</v>
      </c>
      <c r="E16" s="3">
        <f t="shared" si="0"/>
        <v>-46470.800000000047</v>
      </c>
      <c r="F16" s="3">
        <f t="shared" si="0"/>
        <v>-47811.59999999986</v>
      </c>
      <c r="G16" s="3">
        <f t="shared" si="0"/>
        <v>-47811.59999999986</v>
      </c>
      <c r="H16" s="3">
        <f t="shared" si="0"/>
        <v>-47811.59999999986</v>
      </c>
      <c r="I16" s="3">
        <f t="shared" si="0"/>
        <v>-47811.59999999986</v>
      </c>
    </row>
    <row r="17" spans="1:9" x14ac:dyDescent="0.25">
      <c r="A17" s="6" t="s">
        <v>23</v>
      </c>
      <c r="B17" s="3">
        <f>B16/1152515000*100</f>
        <v>3.2264569224695477E-3</v>
      </c>
      <c r="C17" s="3">
        <f>C16/1215080000*100</f>
        <v>8.316324851038615E-4</v>
      </c>
      <c r="D17" s="3">
        <f>D16/(прил.1!B12*1000)*100</f>
        <v>-3.5509034577545242E-3</v>
      </c>
      <c r="E17" s="3">
        <f>E16/(прил.1!C12*1000)*100</f>
        <v>-3.3815882348660737E-3</v>
      </c>
      <c r="F17" s="3">
        <f>F16/(прил.1!D12*1000)*100</f>
        <v>-3.2446981059089299E-3</v>
      </c>
      <c r="G17" s="3">
        <f>G16/(прил.1!E12*1000)*100</f>
        <v>-3.2446981059089299E-3</v>
      </c>
      <c r="H17" s="3">
        <f>H16/(прил.1!F12*1000)*100</f>
        <v>-3.2446981059089299E-3</v>
      </c>
      <c r="I17" s="3">
        <f>I16/(прил.1!G12*1000)*100</f>
        <v>-3.2446981059089299E-3</v>
      </c>
    </row>
    <row r="18" spans="1:9" ht="30" x14ac:dyDescent="0.25">
      <c r="A18" s="6" t="s">
        <v>25</v>
      </c>
      <c r="B18" s="3">
        <v>29228.6</v>
      </c>
      <c r="C18" s="3">
        <v>14614.3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6" t="s">
        <v>23</v>
      </c>
      <c r="B19" s="3">
        <f>B18/1152515000*100</f>
        <v>2.5360711140418996E-3</v>
      </c>
      <c r="C19" s="3">
        <f>C18/1215080000*100</f>
        <v>1.2027438522566414E-3</v>
      </c>
      <c r="D19" s="3">
        <f>D18/(прил.1!B12*1000)*100</f>
        <v>0</v>
      </c>
      <c r="E19" s="3">
        <f>E18/(прил.1!C12*1000)*100</f>
        <v>0</v>
      </c>
      <c r="F19" s="3">
        <f>F18/(прил.1!D12*1000)*100</f>
        <v>0</v>
      </c>
      <c r="G19" s="3">
        <f>G18/(прил.1!E12*1000)*100</f>
        <v>0</v>
      </c>
      <c r="H19" s="3">
        <f>H18/(прил.1!F12*1000)*100</f>
        <v>0</v>
      </c>
      <c r="I19" s="3">
        <f>I18/(прил.1!G12*1000)*100</f>
        <v>0</v>
      </c>
    </row>
  </sheetData>
  <mergeCells count="2">
    <mergeCell ref="A7:I7"/>
    <mergeCell ref="A8:I8"/>
  </mergeCells>
  <pageMargins left="0.78740157480314965" right="0.39370078740157483" top="0.39370078740157483" bottom="0.3937007874015748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6" sqref="A6:XFD7"/>
    </sheetView>
  </sheetViews>
  <sheetFormatPr defaultRowHeight="15" x14ac:dyDescent="0.25"/>
  <cols>
    <col min="1" max="1" width="15.7109375" customWidth="1"/>
    <col min="2" max="2" width="13.140625" style="7" customWidth="1"/>
    <col min="3" max="3" width="12.42578125" customWidth="1"/>
    <col min="4" max="4" width="12.42578125" style="7" customWidth="1"/>
    <col min="5" max="9" width="10.7109375" customWidth="1"/>
  </cols>
  <sheetData>
    <row r="1" spans="1:9" s="9" customFormat="1" x14ac:dyDescent="0.25">
      <c r="G1" s="21" t="s">
        <v>61</v>
      </c>
    </row>
    <row r="2" spans="1:9" s="9" customFormat="1" x14ac:dyDescent="0.25">
      <c r="G2" s="21" t="s">
        <v>64</v>
      </c>
    </row>
    <row r="3" spans="1:9" s="9" customFormat="1" x14ac:dyDescent="0.25">
      <c r="G3" s="21" t="s">
        <v>62</v>
      </c>
    </row>
    <row r="4" spans="1:9" s="9" customFormat="1" x14ac:dyDescent="0.25">
      <c r="G4" s="21" t="s">
        <v>63</v>
      </c>
    </row>
    <row r="5" spans="1:9" s="9" customFormat="1" ht="15.75" x14ac:dyDescent="0.25">
      <c r="G5" s="22" t="s">
        <v>69</v>
      </c>
    </row>
    <row r="6" spans="1:9" ht="15.75" x14ac:dyDescent="0.25">
      <c r="A6" s="1"/>
    </row>
    <row r="7" spans="1:9" ht="15.75" x14ac:dyDescent="0.25">
      <c r="A7" s="20" t="s">
        <v>26</v>
      </c>
      <c r="B7" s="20"/>
      <c r="C7" s="20"/>
      <c r="D7" s="20"/>
      <c r="E7" s="20"/>
      <c r="F7" s="20"/>
      <c r="G7" s="20"/>
      <c r="H7" s="20"/>
      <c r="I7" s="20"/>
    </row>
    <row r="8" spans="1:9" ht="15.75" x14ac:dyDescent="0.25">
      <c r="A8" s="20" t="s">
        <v>48</v>
      </c>
      <c r="B8" s="20"/>
      <c r="C8" s="20"/>
      <c r="D8" s="20"/>
      <c r="E8" s="20"/>
      <c r="F8" s="20"/>
      <c r="G8" s="20"/>
      <c r="H8" s="20"/>
      <c r="I8" s="20"/>
    </row>
    <row r="9" spans="1:9" ht="15.75" x14ac:dyDescent="0.25">
      <c r="A9" s="1"/>
    </row>
    <row r="10" spans="1:9" ht="15.75" x14ac:dyDescent="0.25">
      <c r="A10" s="2" t="s">
        <v>21</v>
      </c>
    </row>
    <row r="11" spans="1:9" s="7" customFormat="1" ht="28.5" x14ac:dyDescent="0.25">
      <c r="A11" s="13" t="s">
        <v>0</v>
      </c>
      <c r="B11" s="13" t="s">
        <v>50</v>
      </c>
      <c r="C11" s="13" t="s">
        <v>51</v>
      </c>
      <c r="D11" s="13" t="s">
        <v>52</v>
      </c>
      <c r="E11" s="13" t="s">
        <v>34</v>
      </c>
      <c r="F11" s="13" t="s">
        <v>35</v>
      </c>
      <c r="G11" s="13" t="s">
        <v>42</v>
      </c>
      <c r="H11" s="13" t="s">
        <v>43</v>
      </c>
      <c r="I11" s="13" t="s">
        <v>45</v>
      </c>
    </row>
    <row r="12" spans="1:9" s="7" customFormat="1" x14ac:dyDescent="0.25">
      <c r="A12" s="6" t="s">
        <v>22</v>
      </c>
      <c r="B12" s="3">
        <v>1332931.7</v>
      </c>
      <c r="C12" s="3">
        <v>1452313.6000000001</v>
      </c>
      <c r="D12" s="3">
        <v>1309417.6000000001</v>
      </c>
      <c r="E12" s="3">
        <v>1308710.1000000001</v>
      </c>
      <c r="F12" s="3">
        <v>1301033</v>
      </c>
      <c r="G12" s="3">
        <v>1301033</v>
      </c>
      <c r="H12" s="3">
        <v>1301033</v>
      </c>
      <c r="I12" s="3">
        <v>1301033</v>
      </c>
    </row>
    <row r="13" spans="1:9" s="7" customFormat="1" x14ac:dyDescent="0.25">
      <c r="A13" s="6" t="s">
        <v>23</v>
      </c>
      <c r="B13" s="3">
        <f>B12/1152515000*100</f>
        <v>0.11565417369839004</v>
      </c>
      <c r="C13" s="3">
        <f>C12/1215080000*100</f>
        <v>0.11952411363860815</v>
      </c>
      <c r="D13" s="3">
        <f>D12/(прил.1!B12*1000)*100</f>
        <v>0.1016762771483814</v>
      </c>
      <c r="E13" s="3">
        <f>E12/(прил.1!C12*1000)*100</f>
        <v>9.5232246421632485E-2</v>
      </c>
      <c r="F13" s="3">
        <f>F12/(прил.1!D12*1000)*100</f>
        <v>8.8293621439672079E-2</v>
      </c>
      <c r="G13" s="3">
        <f>G12/(прил.1!E12*1000)*100</f>
        <v>8.8293621439672079E-2</v>
      </c>
      <c r="H13" s="3">
        <f>H12/(прил.1!F12*1000)*100</f>
        <v>8.8293621439672079E-2</v>
      </c>
      <c r="I13" s="3">
        <f>I12/(прил.1!G12*1000)*100</f>
        <v>8.8293621439672079E-2</v>
      </c>
    </row>
    <row r="14" spans="1:9" s="7" customFormat="1" x14ac:dyDescent="0.25">
      <c r="A14" s="6" t="s">
        <v>24</v>
      </c>
      <c r="B14" s="3">
        <v>1315808.5</v>
      </c>
      <c r="C14" s="3">
        <v>1448976.4</v>
      </c>
      <c r="D14" s="4">
        <v>1335973.1000000001</v>
      </c>
      <c r="E14" s="4">
        <v>1335833</v>
      </c>
      <c r="F14" s="4">
        <v>1328981.8999999999</v>
      </c>
      <c r="G14" s="4">
        <v>1328981.8999999999</v>
      </c>
      <c r="H14" s="4">
        <v>1328981.8999999999</v>
      </c>
      <c r="I14" s="4">
        <v>1328981.8999999999</v>
      </c>
    </row>
    <row r="15" spans="1:9" s="7" customFormat="1" x14ac:dyDescent="0.25">
      <c r="A15" s="6" t="s">
        <v>23</v>
      </c>
      <c r="B15" s="3">
        <f>B14/1152515000*100</f>
        <v>0.11416844900066377</v>
      </c>
      <c r="C15" s="3">
        <f>C14/1215080000*100</f>
        <v>0.11924946505579878</v>
      </c>
      <c r="D15" s="3">
        <f>D14/(прил.1!B12*1000)*100</f>
        <v>0.10373831173369155</v>
      </c>
      <c r="E15" s="3">
        <f>E14/(прил.1!C12*1000)*100</f>
        <v>9.7205926227778461E-2</v>
      </c>
      <c r="F15" s="3">
        <f>F14/(прил.1!D12*1000)*100</f>
        <v>9.0190352419020986E-2</v>
      </c>
      <c r="G15" s="3">
        <f>G14/(прил.1!E12*1000)*100</f>
        <v>9.0190352419020986E-2</v>
      </c>
      <c r="H15" s="3">
        <f>H14/(прил.1!F12*1000)*100</f>
        <v>9.0190352419020986E-2</v>
      </c>
      <c r="I15" s="3">
        <f>I14/(прил.1!G12*1000)*100</f>
        <v>9.0190352419020986E-2</v>
      </c>
    </row>
    <row r="16" spans="1:9" s="7" customFormat="1" ht="30" x14ac:dyDescent="0.25">
      <c r="A16" s="6" t="s">
        <v>40</v>
      </c>
      <c r="B16" s="3">
        <f>B12-B14</f>
        <v>17123.199999999953</v>
      </c>
      <c r="C16" s="3">
        <f t="shared" ref="C16:I16" si="0">C12-C14</f>
        <v>3337.2000000001863</v>
      </c>
      <c r="D16" s="3">
        <f t="shared" si="0"/>
        <v>-26555.5</v>
      </c>
      <c r="E16" s="3">
        <f t="shared" si="0"/>
        <v>-27122.899999999907</v>
      </c>
      <c r="F16" s="3">
        <f t="shared" si="0"/>
        <v>-27948.899999999907</v>
      </c>
      <c r="G16" s="3">
        <f t="shared" si="0"/>
        <v>-27948.899999999907</v>
      </c>
      <c r="H16" s="3">
        <f t="shared" si="0"/>
        <v>-27948.899999999907</v>
      </c>
      <c r="I16" s="3">
        <f t="shared" si="0"/>
        <v>-27948.899999999907</v>
      </c>
    </row>
    <row r="17" spans="1:9" s="7" customFormat="1" x14ac:dyDescent="0.25">
      <c r="A17" s="6" t="s">
        <v>23</v>
      </c>
      <c r="B17" s="3">
        <f>B16/1152515000*100</f>
        <v>1.4857246977262727E-3</v>
      </c>
      <c r="C17" s="3">
        <f>C16/1215080000*100</f>
        <v>2.7464858280937769E-4</v>
      </c>
      <c r="D17" s="3">
        <f>D16/(прил.1!B12*1000)*100</f>
        <v>-2.0620345853101726E-3</v>
      </c>
      <c r="E17" s="3">
        <f>E16/(прил.1!C12*1000)*100</f>
        <v>-1.9736798061459806E-3</v>
      </c>
      <c r="F17" s="3">
        <f>F16/(прил.1!D12*1000)*100</f>
        <v>-1.8967309793489042E-3</v>
      </c>
      <c r="G17" s="3">
        <f>G16/(прил.1!E12*1000)*100</f>
        <v>-1.8967309793489042E-3</v>
      </c>
      <c r="H17" s="3">
        <f>H16/(прил.1!F12*1000)*100</f>
        <v>-1.8967309793489042E-3</v>
      </c>
      <c r="I17" s="3">
        <f>I16/(прил.1!G12*1000)*100</f>
        <v>-1.8967309793489042E-3</v>
      </c>
    </row>
    <row r="18" spans="1:9" s="7" customFormat="1" ht="30" x14ac:dyDescent="0.25">
      <c r="A18" s="6" t="s">
        <v>25</v>
      </c>
      <c r="B18" s="3">
        <v>14942.9</v>
      </c>
      <c r="C18" s="3">
        <v>7471.5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s="7" customFormat="1" x14ac:dyDescent="0.25">
      <c r="A19" s="6" t="s">
        <v>23</v>
      </c>
      <c r="B19" s="3">
        <f>B18/1152515000*100</f>
        <v>1.2965471165234293E-3</v>
      </c>
      <c r="C19" s="3">
        <f>C18/1215080000*100</f>
        <v>6.1489778450801594E-4</v>
      </c>
      <c r="D19" s="3">
        <f>D18/(прил.1!B12*1000)*100</f>
        <v>0</v>
      </c>
      <c r="E19" s="3">
        <f>E18/(прил.1!C12*1000)*100</f>
        <v>0</v>
      </c>
      <c r="F19" s="3">
        <f>F18/(прил.1!D12*1000)*100</f>
        <v>0</v>
      </c>
      <c r="G19" s="3">
        <f>G18/(прил.1!E12*1000)*100</f>
        <v>0</v>
      </c>
      <c r="H19" s="3">
        <f>H18/(прил.1!F12*1000)*100</f>
        <v>0</v>
      </c>
      <c r="I19" s="3">
        <f>I18/(прил.1!G12*1000)*100</f>
        <v>0</v>
      </c>
    </row>
    <row r="21" spans="1:9" x14ac:dyDescent="0.25">
      <c r="B21"/>
      <c r="D21"/>
    </row>
    <row r="22" spans="1:9" x14ac:dyDescent="0.25">
      <c r="B22"/>
      <c r="D22"/>
    </row>
    <row r="23" spans="1:9" x14ac:dyDescent="0.25">
      <c r="B23"/>
      <c r="D23"/>
    </row>
    <row r="24" spans="1:9" x14ac:dyDescent="0.25">
      <c r="B24"/>
      <c r="D24"/>
    </row>
  </sheetData>
  <mergeCells count="2">
    <mergeCell ref="A7:I7"/>
    <mergeCell ref="A8:I8"/>
  </mergeCells>
  <pageMargins left="0.78740157480314965" right="0.39370078740157483" top="0.39370078740157483" bottom="0.3937007874015748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L17" sqref="L17"/>
    </sheetView>
  </sheetViews>
  <sheetFormatPr defaultRowHeight="15" x14ac:dyDescent="0.25"/>
  <cols>
    <col min="1" max="1" width="25.7109375" style="7" customWidth="1"/>
    <col min="2" max="8" width="10.7109375" style="7" customWidth="1"/>
    <col min="9" max="16384" width="9.140625" style="7"/>
  </cols>
  <sheetData>
    <row r="1" spans="1:8" s="9" customFormat="1" x14ac:dyDescent="0.25">
      <c r="F1" s="21" t="s">
        <v>61</v>
      </c>
    </row>
    <row r="2" spans="1:8" s="9" customFormat="1" x14ac:dyDescent="0.25">
      <c r="F2" s="21" t="s">
        <v>64</v>
      </c>
    </row>
    <row r="3" spans="1:8" s="9" customFormat="1" x14ac:dyDescent="0.25">
      <c r="F3" s="21" t="s">
        <v>62</v>
      </c>
    </row>
    <row r="4" spans="1:8" s="9" customFormat="1" x14ac:dyDescent="0.25">
      <c r="F4" s="21" t="s">
        <v>63</v>
      </c>
    </row>
    <row r="5" spans="1:8" s="9" customFormat="1" ht="15.75" x14ac:dyDescent="0.25">
      <c r="F5" s="22" t="s">
        <v>70</v>
      </c>
    </row>
    <row r="6" spans="1:8" ht="15.75" x14ac:dyDescent="0.25">
      <c r="A6" s="14"/>
    </row>
    <row r="7" spans="1:8" ht="15.75" x14ac:dyDescent="0.25">
      <c r="A7" s="19" t="s">
        <v>41</v>
      </c>
      <c r="B7" s="19"/>
      <c r="C7" s="19"/>
      <c r="D7" s="19"/>
      <c r="E7" s="19"/>
      <c r="F7" s="19"/>
      <c r="G7" s="19"/>
      <c r="H7" s="19"/>
    </row>
    <row r="8" spans="1:8" ht="15.75" x14ac:dyDescent="0.25">
      <c r="A8" s="19" t="s">
        <v>32</v>
      </c>
      <c r="B8" s="19"/>
      <c r="C8" s="19"/>
      <c r="D8" s="19"/>
      <c r="E8" s="19"/>
      <c r="F8" s="19"/>
      <c r="G8" s="19"/>
      <c r="H8" s="19"/>
    </row>
    <row r="9" spans="1:8" ht="15.75" x14ac:dyDescent="0.25">
      <c r="A9" s="19" t="s">
        <v>44</v>
      </c>
      <c r="B9" s="19"/>
      <c r="C9" s="19"/>
      <c r="D9" s="19"/>
      <c r="E9" s="19"/>
      <c r="F9" s="19"/>
      <c r="G9" s="19"/>
      <c r="H9" s="19"/>
    </row>
    <row r="10" spans="1:8" ht="15.75" x14ac:dyDescent="0.25">
      <c r="A10" s="14"/>
    </row>
    <row r="11" spans="1:8" ht="15.75" x14ac:dyDescent="0.25">
      <c r="A11" s="15" t="s">
        <v>21</v>
      </c>
    </row>
    <row r="12" spans="1:8" ht="42.75" x14ac:dyDescent="0.25">
      <c r="A12" s="13" t="s">
        <v>0</v>
      </c>
      <c r="B12" s="13" t="s">
        <v>51</v>
      </c>
      <c r="C12" s="13" t="s">
        <v>52</v>
      </c>
      <c r="D12" s="13" t="s">
        <v>34</v>
      </c>
      <c r="E12" s="13" t="s">
        <v>35</v>
      </c>
      <c r="F12" s="13" t="s">
        <v>42</v>
      </c>
      <c r="G12" s="13" t="s">
        <v>43</v>
      </c>
      <c r="H12" s="13" t="s">
        <v>45</v>
      </c>
    </row>
    <row r="13" spans="1:8" x14ac:dyDescent="0.25">
      <c r="A13" s="6" t="s">
        <v>27</v>
      </c>
      <c r="B13" s="4">
        <f>прил.5!C14</f>
        <v>1448976.4</v>
      </c>
      <c r="C13" s="4">
        <f>прил.5!D14</f>
        <v>1335973.1000000001</v>
      </c>
      <c r="D13" s="4">
        <f>прил.5!E14</f>
        <v>1335833</v>
      </c>
      <c r="E13" s="4">
        <f>прил.5!F14</f>
        <v>1328981.8999999999</v>
      </c>
      <c r="F13" s="4">
        <f>прил.5!G14</f>
        <v>1328981.8999999999</v>
      </c>
      <c r="G13" s="4">
        <f>прил.5!H14</f>
        <v>1328981.8999999999</v>
      </c>
      <c r="H13" s="4">
        <f>прил.5!I14</f>
        <v>1328981.8999999999</v>
      </c>
    </row>
    <row r="14" spans="1:8" ht="30" x14ac:dyDescent="0.25">
      <c r="A14" s="6" t="s">
        <v>28</v>
      </c>
      <c r="B14" s="4">
        <f>SUM(B16:B23)</f>
        <v>1303211.8999999999</v>
      </c>
      <c r="C14" s="4">
        <f t="shared" ref="C14:H14" si="0">SUM(C16:C23)</f>
        <v>1174325.2999999998</v>
      </c>
      <c r="D14" s="4">
        <f t="shared" si="0"/>
        <v>1161598.1000000001</v>
      </c>
      <c r="E14" s="4">
        <f t="shared" si="0"/>
        <v>1146465.9000000001</v>
      </c>
      <c r="F14" s="4">
        <f t="shared" si="0"/>
        <v>1146465.9000000001</v>
      </c>
      <c r="G14" s="4">
        <f t="shared" si="0"/>
        <v>1146465.9000000001</v>
      </c>
      <c r="H14" s="4">
        <f t="shared" si="0"/>
        <v>1146465.9000000001</v>
      </c>
    </row>
    <row r="15" spans="1:8" x14ac:dyDescent="0.25">
      <c r="A15" s="6" t="s">
        <v>29</v>
      </c>
      <c r="B15" s="4">
        <f>B14/B13*100</f>
        <v>89.940174318919205</v>
      </c>
      <c r="C15" s="4">
        <f t="shared" ref="C15:H15" si="1">C14/C13*100</f>
        <v>87.900370149668419</v>
      </c>
      <c r="D15" s="4">
        <f t="shared" si="1"/>
        <v>86.956835173258938</v>
      </c>
      <c r="E15" s="4">
        <f t="shared" si="1"/>
        <v>86.266479626246237</v>
      </c>
      <c r="F15" s="4">
        <f t="shared" si="1"/>
        <v>86.266479626246237</v>
      </c>
      <c r="G15" s="4">
        <f t="shared" si="1"/>
        <v>86.266479626246237</v>
      </c>
      <c r="H15" s="4">
        <f t="shared" si="1"/>
        <v>86.266479626246237</v>
      </c>
    </row>
    <row r="16" spans="1:8" ht="75" x14ac:dyDescent="0.25">
      <c r="A16" s="6" t="s">
        <v>53</v>
      </c>
      <c r="B16" s="4">
        <v>100.1</v>
      </c>
      <c r="C16" s="4">
        <v>103.8</v>
      </c>
      <c r="D16" s="4">
        <v>101.8</v>
      </c>
      <c r="E16" s="4">
        <v>0</v>
      </c>
      <c r="F16" s="4">
        <f t="shared" ref="F16" si="2">E16</f>
        <v>0</v>
      </c>
      <c r="G16" s="4">
        <f t="shared" ref="G16" si="3">F16</f>
        <v>0</v>
      </c>
      <c r="H16" s="4">
        <f t="shared" ref="H16" si="4">G16</f>
        <v>0</v>
      </c>
    </row>
    <row r="17" spans="1:8" ht="120" x14ac:dyDescent="0.25">
      <c r="A17" s="6" t="s">
        <v>54</v>
      </c>
      <c r="B17" s="4">
        <v>94599.4</v>
      </c>
      <c r="C17" s="4">
        <v>89739.6</v>
      </c>
      <c r="D17" s="4">
        <v>62984.3</v>
      </c>
      <c r="E17" s="4">
        <v>62324.3</v>
      </c>
      <c r="F17" s="4">
        <f t="shared" ref="F17:H17" si="5">E17</f>
        <v>62324.3</v>
      </c>
      <c r="G17" s="4">
        <f t="shared" si="5"/>
        <v>62324.3</v>
      </c>
      <c r="H17" s="4">
        <f t="shared" si="5"/>
        <v>62324.3</v>
      </c>
    </row>
    <row r="18" spans="1:8" ht="105" x14ac:dyDescent="0.25">
      <c r="A18" s="6" t="s">
        <v>55</v>
      </c>
      <c r="B18" s="4">
        <v>8422.6</v>
      </c>
      <c r="C18" s="4">
        <v>9131.7000000000007</v>
      </c>
      <c r="D18" s="4">
        <v>9268.7000000000007</v>
      </c>
      <c r="E18" s="4">
        <v>9001.5</v>
      </c>
      <c r="F18" s="4">
        <f t="shared" ref="F18:H18" si="6">E18</f>
        <v>9001.5</v>
      </c>
      <c r="G18" s="4">
        <f t="shared" si="6"/>
        <v>9001.5</v>
      </c>
      <c r="H18" s="4">
        <f t="shared" si="6"/>
        <v>9001.5</v>
      </c>
    </row>
    <row r="19" spans="1:8" ht="120" x14ac:dyDescent="0.25">
      <c r="A19" s="6" t="s">
        <v>56</v>
      </c>
      <c r="B19" s="4">
        <v>886972.4</v>
      </c>
      <c r="C19" s="4">
        <v>890110.7</v>
      </c>
      <c r="D19" s="4">
        <v>904703.9</v>
      </c>
      <c r="E19" s="4">
        <v>885312.2</v>
      </c>
      <c r="F19" s="4">
        <f t="shared" ref="F19:H19" si="7">E19</f>
        <v>885312.2</v>
      </c>
      <c r="G19" s="4">
        <f t="shared" si="7"/>
        <v>885312.2</v>
      </c>
      <c r="H19" s="4">
        <f t="shared" si="7"/>
        <v>885312.2</v>
      </c>
    </row>
    <row r="20" spans="1:8" ht="90" x14ac:dyDescent="0.25">
      <c r="A20" s="6" t="s">
        <v>57</v>
      </c>
      <c r="B20" s="4">
        <v>12.5</v>
      </c>
      <c r="C20" s="4">
        <v>12.5</v>
      </c>
      <c r="D20" s="4">
        <v>12.5</v>
      </c>
      <c r="E20" s="4">
        <v>12.5</v>
      </c>
      <c r="F20" s="4">
        <f t="shared" ref="F20:H20" si="8">E20</f>
        <v>12.5</v>
      </c>
      <c r="G20" s="4">
        <f t="shared" si="8"/>
        <v>12.5</v>
      </c>
      <c r="H20" s="4">
        <f t="shared" si="8"/>
        <v>12.5</v>
      </c>
    </row>
    <row r="21" spans="1:8" ht="135" x14ac:dyDescent="0.25">
      <c r="A21" s="6" t="s">
        <v>58</v>
      </c>
      <c r="B21" s="4">
        <f>173733.9</f>
        <v>173733.9</v>
      </c>
      <c r="C21" s="4">
        <v>178160.5</v>
      </c>
      <c r="D21" s="4">
        <v>183373.3</v>
      </c>
      <c r="E21" s="4">
        <v>188661.8</v>
      </c>
      <c r="F21" s="4">
        <f t="shared" ref="F21:H22" si="9">E21</f>
        <v>188661.8</v>
      </c>
      <c r="G21" s="4">
        <f t="shared" si="9"/>
        <v>188661.8</v>
      </c>
      <c r="H21" s="4">
        <f t="shared" si="9"/>
        <v>188661.8</v>
      </c>
    </row>
    <row r="22" spans="1:8" ht="135" x14ac:dyDescent="0.25">
      <c r="A22" s="6" t="s">
        <v>59</v>
      </c>
      <c r="B22" s="4">
        <v>139371</v>
      </c>
      <c r="C22" s="4">
        <v>3566.5</v>
      </c>
      <c r="D22" s="4">
        <v>1153.5999999999999</v>
      </c>
      <c r="E22" s="4">
        <v>1153.5999999999999</v>
      </c>
      <c r="F22" s="4">
        <f t="shared" si="9"/>
        <v>1153.5999999999999</v>
      </c>
      <c r="G22" s="4">
        <f t="shared" si="9"/>
        <v>1153.5999999999999</v>
      </c>
      <c r="H22" s="4">
        <f t="shared" si="9"/>
        <v>1153.5999999999999</v>
      </c>
    </row>
    <row r="23" spans="1:8" ht="195" x14ac:dyDescent="0.25">
      <c r="A23" s="6" t="s">
        <v>60</v>
      </c>
      <c r="B23" s="4">
        <v>0</v>
      </c>
      <c r="C23" s="4">
        <v>3500</v>
      </c>
      <c r="D23" s="4">
        <v>0</v>
      </c>
      <c r="E23" s="4">
        <v>0</v>
      </c>
      <c r="F23" s="4">
        <f t="shared" ref="F23:H23" si="10">E23</f>
        <v>0</v>
      </c>
      <c r="G23" s="4">
        <f t="shared" si="10"/>
        <v>0</v>
      </c>
      <c r="H23" s="4">
        <f t="shared" si="10"/>
        <v>0</v>
      </c>
    </row>
    <row r="24" spans="1:8" ht="30" x14ac:dyDescent="0.25">
      <c r="A24" s="6" t="s">
        <v>30</v>
      </c>
      <c r="B24" s="4">
        <v>145764.5</v>
      </c>
      <c r="C24" s="4">
        <v>161647.79999999999</v>
      </c>
      <c r="D24" s="4">
        <f>160576.9+13658</f>
        <v>174234.9</v>
      </c>
      <c r="E24" s="4">
        <f>155050.5+27465.5</f>
        <v>182516</v>
      </c>
      <c r="F24" s="4">
        <f t="shared" ref="F24:H24" si="11">E24</f>
        <v>182516</v>
      </c>
      <c r="G24" s="4">
        <f t="shared" si="11"/>
        <v>182516</v>
      </c>
      <c r="H24" s="4">
        <f t="shared" si="11"/>
        <v>182516</v>
      </c>
    </row>
    <row r="25" spans="1:8" x14ac:dyDescent="0.25">
      <c r="A25" s="6" t="s">
        <v>29</v>
      </c>
      <c r="B25" s="4">
        <f t="shared" ref="B25:H25" si="12">B24/B13*100</f>
        <v>10.059825681080797</v>
      </c>
      <c r="C25" s="4">
        <f t="shared" si="12"/>
        <v>12.099629850331565</v>
      </c>
      <c r="D25" s="4">
        <f t="shared" si="12"/>
        <v>13.043164826741066</v>
      </c>
      <c r="E25" s="4">
        <f t="shared" si="12"/>
        <v>13.733520373753775</v>
      </c>
      <c r="F25" s="4">
        <f t="shared" si="12"/>
        <v>13.733520373753775</v>
      </c>
      <c r="G25" s="4">
        <f t="shared" si="12"/>
        <v>13.733520373753775</v>
      </c>
      <c r="H25" s="4">
        <f t="shared" si="12"/>
        <v>13.733520373753775</v>
      </c>
    </row>
    <row r="27" spans="1:8" x14ac:dyDescent="0.25">
      <c r="B27" s="17"/>
      <c r="C27" s="17"/>
      <c r="D27" s="17"/>
      <c r="E27" s="17"/>
      <c r="F27" s="17"/>
      <c r="G27" s="17"/>
      <c r="H27" s="17"/>
    </row>
  </sheetData>
  <mergeCells count="3">
    <mergeCell ref="A7:H7"/>
    <mergeCell ref="A8:H8"/>
    <mergeCell ref="A9:H9"/>
  </mergeCells>
  <pageMargins left="0.70866141732283472" right="0.39370078740157483" top="0.39370078740157483" bottom="0.3937007874015748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прил.1</vt:lpstr>
      <vt:lpstr>прил.2</vt:lpstr>
      <vt:lpstr>прил.3</vt:lpstr>
      <vt:lpstr>прил.4</vt:lpstr>
      <vt:lpstr>прил.5</vt:lpstr>
      <vt:lpstr>прил.6</vt:lpstr>
      <vt:lpstr>прил.6!Заголовки_для_печати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2021-01-20T08:52:07Z</cp:lastPrinted>
  <dcterms:created xsi:type="dcterms:W3CDTF">2017-11-02T05:55:40Z</dcterms:created>
  <dcterms:modified xsi:type="dcterms:W3CDTF">2022-03-04T12:13:24Z</dcterms:modified>
</cp:coreProperties>
</file>