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25.10.17" sheetId="1" r:id="rId1"/>
  </sheets>
  <definedNames/>
  <calcPr fullCalcOnLoad="1"/>
</workbook>
</file>

<file path=xl/sharedStrings.xml><?xml version="1.0" encoding="utf-8"?>
<sst xmlns="http://schemas.openxmlformats.org/spreadsheetml/2006/main" count="131" uniqueCount="89">
  <si>
    <t>КФСР</t>
  </si>
  <si>
    <t>КЦСР</t>
  </si>
  <si>
    <t>КВР</t>
  </si>
  <si>
    <t>0702</t>
  </si>
  <si>
    <t>0709</t>
  </si>
  <si>
    <t>Субсидии на иные цели</t>
  </si>
  <si>
    <t>Субсидии  на исполнение муниципального задания</t>
  </si>
  <si>
    <t>Всего субсидий</t>
  </si>
  <si>
    <t>к решению Совета депутатов</t>
  </si>
  <si>
    <t>муниципального образования</t>
  </si>
  <si>
    <t>Сланцевский муниципальный район</t>
  </si>
  <si>
    <t>Ед.изм:  тыс.руб.</t>
  </si>
  <si>
    <t>000</t>
  </si>
  <si>
    <t>112</t>
  </si>
  <si>
    <t>623</t>
  </si>
  <si>
    <t>Коды бюджетной классификации</t>
  </si>
  <si>
    <t>Итого</t>
  </si>
  <si>
    <t>1003</t>
  </si>
  <si>
    <t>Итого субсидий  на исполнение муниципального задания</t>
  </si>
  <si>
    <t>За счет средств местного бюджета, в том числе:</t>
  </si>
  <si>
    <t>Итого субсидий  на иные цели</t>
  </si>
  <si>
    <r>
      <t xml:space="preserve">МОУ "Сланцевская СОШ № </t>
    </r>
    <r>
      <rPr>
        <b/>
        <sz val="9"/>
        <rFont val="Times New Roman"/>
        <family val="1"/>
      </rPr>
      <t>2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</si>
  <si>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3</t>
    </r>
    <r>
      <rPr>
        <b/>
        <sz val="8"/>
        <rFont val="Times New Roman"/>
        <family val="1"/>
      </rPr>
      <t>"</t>
    </r>
  </si>
  <si>
    <r>
      <t>МОУ "Сланцевская СОШ №</t>
    </r>
    <r>
      <rPr>
        <b/>
        <sz val="9"/>
        <rFont val="Times New Roman"/>
        <family val="1"/>
      </rPr>
      <t xml:space="preserve"> 6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</si>
  <si>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1</t>
    </r>
    <r>
      <rPr>
        <b/>
        <sz val="8"/>
        <rFont val="Times New Roman"/>
        <family val="1"/>
      </rPr>
      <t>"</t>
    </r>
  </si>
  <si>
    <t>Наименование учреждения,                                                                                       которому предоставляется субсидия</t>
  </si>
  <si>
    <t>На питание обучающихся в общеобразовательных учр.   -                на реализацию полномочия</t>
  </si>
  <si>
    <t>На питание обучающихся в общеобразовательных учр.  -                на обеспечение полномочия (соц.выпл)</t>
  </si>
  <si>
    <t>За счет средств бюджетов другого уровня (субвенции),              в том числе:</t>
  </si>
  <si>
    <t>За счет средств бюджетов другого уровня (субвенции на реализацию основных общеобразовательных программ)</t>
  </si>
  <si>
    <t xml:space="preserve">За счет средств местного бюджета     </t>
  </si>
  <si>
    <t>611</t>
  </si>
  <si>
    <t>612</t>
  </si>
  <si>
    <t>Доп ЭК</t>
  </si>
  <si>
    <t>Доп ФК</t>
  </si>
  <si>
    <t xml:space="preserve">На п/п «Развитие начального общего, основного общего и среднего общего образования СМР ЛО» </t>
  </si>
  <si>
    <t xml:space="preserve">На п/п «Развитие кадрового потенциала сферы образования СМР ЛО» </t>
  </si>
  <si>
    <t>Непрограммные расходы</t>
  </si>
  <si>
    <t>462</t>
  </si>
  <si>
    <t>463</t>
  </si>
  <si>
    <t>Ленинградской области</t>
  </si>
  <si>
    <t>0420100040</t>
  </si>
  <si>
    <t>0420171530</t>
  </si>
  <si>
    <t>0450181220</t>
  </si>
  <si>
    <t>8320271440</t>
  </si>
  <si>
    <t>8340271440</t>
  </si>
  <si>
    <t>из бюджета Сланцевского муниципального района</t>
  </si>
  <si>
    <t>Приложение 5.1</t>
  </si>
  <si>
    <t xml:space="preserve">Субсидии, выделяемые бюджетным общеобразовательным учреждениям на 2017  год                                                                                                                                        </t>
  </si>
  <si>
    <t>На МП «Развитие образования муниципального образования Сланцевский муниципальный район Ленинградской области"</t>
  </si>
  <si>
    <t>На МП«Развитие образования муниципального образования Сланцевский муниципальный район Ленинградской области "</t>
  </si>
  <si>
    <t>04201S0510</t>
  </si>
  <si>
    <t>415    417    425    489      496</t>
  </si>
  <si>
    <t>На укрепление материально-технической базы организаций общего образования</t>
  </si>
  <si>
    <t>0420170510</t>
  </si>
  <si>
    <t>634</t>
  </si>
  <si>
    <t>за счет средств бюджетов другого уровня (субсидии),                                      в том числе:</t>
  </si>
  <si>
    <t>414    415    417       425            426                     489     496</t>
  </si>
  <si>
    <t>Укрепление материально-технической базы организаций общего образования (софинансирование ГП ЛО "Современное образование ЛО")</t>
  </si>
  <si>
    <t xml:space="preserve">Укрепление материально-технической базы организаций общего образования </t>
  </si>
  <si>
    <t>0420181160</t>
  </si>
  <si>
    <t xml:space="preserve">от 21.12.2016   № 277-рсд   </t>
  </si>
  <si>
    <t xml:space="preserve">0702 </t>
  </si>
  <si>
    <t>409   414    499</t>
  </si>
  <si>
    <t xml:space="preserve">0702         </t>
  </si>
  <si>
    <t>0707</t>
  </si>
  <si>
    <t>0420181170</t>
  </si>
  <si>
    <t>0430181210</t>
  </si>
  <si>
    <t>431</t>
  </si>
  <si>
    <t xml:space="preserve">На п/п «Развитие системы отдыха, оздоровления, занятости детей, подростков и молодежи СМР ЛО» </t>
  </si>
  <si>
    <t>0460181240</t>
  </si>
  <si>
    <t>442</t>
  </si>
  <si>
    <t>0460174410</t>
  </si>
  <si>
    <t>826</t>
  </si>
  <si>
    <t>На реализацию мероприятий по развитию общественной инфраструктуры</t>
  </si>
  <si>
    <t>0420172020</t>
  </si>
  <si>
    <t>301</t>
  </si>
  <si>
    <t>0460180730</t>
  </si>
  <si>
    <t>04601S4410</t>
  </si>
  <si>
    <t>022   023  024  025</t>
  </si>
  <si>
    <t xml:space="preserve"> 442</t>
  </si>
  <si>
    <t>0705    0709</t>
  </si>
  <si>
    <t>432   437</t>
  </si>
  <si>
    <t>473   467</t>
  </si>
  <si>
    <t>0702   0709</t>
  </si>
  <si>
    <t>(в редакции решения совета депутатов от 25.10.2017   №  370-рсд)</t>
  </si>
  <si>
    <t xml:space="preserve">На п/п «Развитие дополнительного  образования СМР ЛО» </t>
  </si>
  <si>
    <t>447</t>
  </si>
  <si>
    <t>0460181270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</si>
</sst>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50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0" fontId="1" fillId="0" borderId="0" xfId="58" applyNumberFormat="1" applyFont="1" applyFill="1" applyAlignment="1">
      <alignment horizontal="right"/>
    </xf>
    <xf numFmtId="180" fontId="1" fillId="0" borderId="0" xfId="58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80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180" fontId="13" fillId="0" borderId="1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180" fontId="1" fillId="0" borderId="10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horizontal="right" vertical="center" wrapText="1"/>
    </xf>
    <xf numFmtId="180" fontId="7" fillId="0" borderId="10" xfId="0" applyNumberFormat="1" applyFont="1" applyFill="1" applyBorder="1" applyAlignment="1">
      <alignment vertical="center"/>
    </xf>
    <xf numFmtId="180" fontId="8" fillId="0" borderId="12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04787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O12" sqref="O12"/>
    </sheetView>
  </sheetViews>
  <sheetFormatPr defaultColWidth="8.8515625" defaultRowHeight="12.75"/>
  <cols>
    <col min="1" max="1" width="24.7109375" style="14" customWidth="1"/>
    <col min="2" max="2" width="6.00390625" style="13" customWidth="1"/>
    <col min="3" max="3" width="9.57421875" style="13" customWidth="1"/>
    <col min="4" max="5" width="5.140625" style="13" customWidth="1"/>
    <col min="6" max="6" width="5.421875" style="13" customWidth="1"/>
    <col min="7" max="9" width="10.28125" style="13" customWidth="1"/>
    <col min="10" max="10" width="10.8515625" style="13" customWidth="1"/>
    <col min="11" max="11" width="10.28125" style="13" customWidth="1"/>
    <col min="12" max="16384" width="8.8515625" style="11" customWidth="1"/>
  </cols>
  <sheetData>
    <row r="1" spans="1:11" s="3" customFormat="1" ht="12.75">
      <c r="A1" s="8"/>
      <c r="K1" s="4" t="s">
        <v>47</v>
      </c>
    </row>
    <row r="2" spans="1:11" s="3" customFormat="1" ht="12.75">
      <c r="A2" s="8"/>
      <c r="K2" s="1" t="s">
        <v>8</v>
      </c>
    </row>
    <row r="3" spans="1:11" s="3" customFormat="1" ht="12.75">
      <c r="A3" s="8"/>
      <c r="K3" s="1" t="s">
        <v>9</v>
      </c>
    </row>
    <row r="4" spans="1:11" s="3" customFormat="1" ht="12.75">
      <c r="A4" s="8"/>
      <c r="K4" s="2" t="s">
        <v>10</v>
      </c>
    </row>
    <row r="5" spans="1:11" s="3" customFormat="1" ht="12.75">
      <c r="A5" s="8"/>
      <c r="K5" s="2" t="s">
        <v>40</v>
      </c>
    </row>
    <row r="6" spans="1:11" s="3" customFormat="1" ht="12.75">
      <c r="A6" s="8"/>
      <c r="K6" s="2" t="s">
        <v>61</v>
      </c>
    </row>
    <row r="7" spans="1:11" s="3" customFormat="1" ht="12.75">
      <c r="A7" s="8"/>
      <c r="K7" s="4" t="s">
        <v>85</v>
      </c>
    </row>
    <row r="8" spans="1:11" s="3" customFormat="1" ht="12.75">
      <c r="A8" s="8"/>
      <c r="K8" s="4"/>
    </row>
    <row r="9" spans="1:11" s="5" customFormat="1" ht="17.25" customHeight="1">
      <c r="A9" s="34" t="s">
        <v>48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s="5" customFormat="1" ht="17.25" customHeight="1">
      <c r="A10" s="34" t="s">
        <v>46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0:11" ht="12.75">
      <c r="J11" s="35" t="s">
        <v>11</v>
      </c>
      <c r="K11" s="35"/>
    </row>
    <row r="12" spans="1:11" ht="30.75" customHeight="1">
      <c r="A12" s="36"/>
      <c r="B12" s="37" t="s">
        <v>15</v>
      </c>
      <c r="C12" s="38"/>
      <c r="D12" s="38"/>
      <c r="E12" s="38"/>
      <c r="F12" s="39"/>
      <c r="G12" s="37" t="s">
        <v>25</v>
      </c>
      <c r="H12" s="38"/>
      <c r="I12" s="38"/>
      <c r="J12" s="38"/>
      <c r="K12" s="39"/>
    </row>
    <row r="13" spans="1:11" s="17" customFormat="1" ht="36" customHeight="1">
      <c r="A13" s="36"/>
      <c r="B13" s="6" t="s">
        <v>0</v>
      </c>
      <c r="C13" s="6" t="s">
        <v>1</v>
      </c>
      <c r="D13" s="6" t="s">
        <v>2</v>
      </c>
      <c r="E13" s="6" t="s">
        <v>33</v>
      </c>
      <c r="F13" s="6" t="s">
        <v>34</v>
      </c>
      <c r="G13" s="10" t="s">
        <v>24</v>
      </c>
      <c r="H13" s="10" t="s">
        <v>21</v>
      </c>
      <c r="I13" s="10" t="s">
        <v>22</v>
      </c>
      <c r="J13" s="10" t="s">
        <v>23</v>
      </c>
      <c r="K13" s="9" t="s">
        <v>16</v>
      </c>
    </row>
    <row r="14" spans="1:11" ht="18" customHeight="1">
      <c r="A14" s="52" t="s">
        <v>6</v>
      </c>
      <c r="B14" s="53"/>
      <c r="C14" s="53"/>
      <c r="D14" s="53"/>
      <c r="E14" s="53"/>
      <c r="F14" s="53"/>
      <c r="G14" s="53"/>
      <c r="H14" s="53"/>
      <c r="I14" s="53"/>
      <c r="J14" s="53"/>
      <c r="K14" s="54"/>
    </row>
    <row r="15" spans="1:11" ht="24" customHeight="1">
      <c r="A15" s="55" t="s">
        <v>49</v>
      </c>
      <c r="B15" s="56"/>
      <c r="C15" s="56"/>
      <c r="D15" s="56"/>
      <c r="E15" s="56"/>
      <c r="F15" s="56"/>
      <c r="G15" s="56"/>
      <c r="H15" s="56"/>
      <c r="I15" s="56"/>
      <c r="J15" s="57"/>
      <c r="K15" s="12">
        <f>SUM(K16:K17)</f>
        <v>212048.30000000002</v>
      </c>
    </row>
    <row r="16" spans="1:11" s="16" customFormat="1" ht="30" customHeight="1">
      <c r="A16" s="7" t="s">
        <v>30</v>
      </c>
      <c r="B16" s="15" t="s">
        <v>3</v>
      </c>
      <c r="C16" s="15" t="s">
        <v>41</v>
      </c>
      <c r="D16" s="15" t="s">
        <v>31</v>
      </c>
      <c r="E16" s="15" t="s">
        <v>38</v>
      </c>
      <c r="F16" s="15" t="s">
        <v>12</v>
      </c>
      <c r="G16" s="21">
        <f>4654.9-354.7+354.7</f>
        <v>4654.9</v>
      </c>
      <c r="H16" s="21">
        <f>6602.8-334.6+334.6</f>
        <v>6602.8</v>
      </c>
      <c r="I16" s="21">
        <f>9312.6-761.1-244+1005.1</f>
        <v>9312.6</v>
      </c>
      <c r="J16" s="21">
        <f>12039.9-326.2+326.2</f>
        <v>12039.9</v>
      </c>
      <c r="K16" s="21">
        <f>SUM(G16:J16)</f>
        <v>32610.200000000004</v>
      </c>
    </row>
    <row r="17" spans="1:11" s="16" customFormat="1" ht="57" customHeight="1">
      <c r="A17" s="7" t="s">
        <v>29</v>
      </c>
      <c r="B17" s="15" t="s">
        <v>3</v>
      </c>
      <c r="C17" s="15" t="s">
        <v>42</v>
      </c>
      <c r="D17" s="15" t="s">
        <v>31</v>
      </c>
      <c r="E17" s="15" t="s">
        <v>12</v>
      </c>
      <c r="F17" s="15" t="s">
        <v>13</v>
      </c>
      <c r="G17" s="21">
        <f>31105.7+4658</f>
        <v>35763.7</v>
      </c>
      <c r="H17" s="21">
        <f>29654.7+1810.9</f>
        <v>31465.600000000002</v>
      </c>
      <c r="I17" s="21">
        <f>61876.6+3191.1</f>
        <v>65067.7</v>
      </c>
      <c r="J17" s="21">
        <f>44325.9+2815.2</f>
        <v>47141.1</v>
      </c>
      <c r="K17" s="22">
        <f>SUM(G17:J17)</f>
        <v>179438.1</v>
      </c>
    </row>
    <row r="18" spans="1:11" ht="19.5" customHeight="1">
      <c r="A18" s="46" t="s">
        <v>18</v>
      </c>
      <c r="B18" s="47"/>
      <c r="C18" s="47"/>
      <c r="D18" s="47"/>
      <c r="E18" s="47"/>
      <c r="F18" s="48"/>
      <c r="G18" s="23">
        <f>G16+G17</f>
        <v>40418.6</v>
      </c>
      <c r="H18" s="23">
        <f>H16+H17</f>
        <v>38068.4</v>
      </c>
      <c r="I18" s="23">
        <f>I16+I17</f>
        <v>74380.3</v>
      </c>
      <c r="J18" s="23">
        <f>J16+J17</f>
        <v>59181</v>
      </c>
      <c r="K18" s="23">
        <f>K15</f>
        <v>212048.30000000002</v>
      </c>
    </row>
    <row r="19" spans="1:11" ht="18" customHeight="1">
      <c r="A19" s="52" t="s">
        <v>5</v>
      </c>
      <c r="B19" s="53"/>
      <c r="C19" s="53"/>
      <c r="D19" s="53"/>
      <c r="E19" s="53"/>
      <c r="F19" s="53"/>
      <c r="G19" s="53"/>
      <c r="H19" s="53"/>
      <c r="I19" s="53"/>
      <c r="J19" s="53"/>
      <c r="K19" s="54"/>
    </row>
    <row r="20" spans="1:11" ht="24" customHeight="1">
      <c r="A20" s="55" t="s">
        <v>50</v>
      </c>
      <c r="B20" s="56"/>
      <c r="C20" s="56"/>
      <c r="D20" s="56"/>
      <c r="E20" s="56"/>
      <c r="F20" s="56"/>
      <c r="G20" s="12">
        <f>G21+G32</f>
        <v>3850.7</v>
      </c>
      <c r="H20" s="12">
        <f>H21+H32</f>
        <v>7634.7</v>
      </c>
      <c r="I20" s="12">
        <f>I21+I32</f>
        <v>11747.8</v>
      </c>
      <c r="J20" s="12">
        <f>J21+J32</f>
        <v>3064.5</v>
      </c>
      <c r="K20" s="12">
        <f>K21+K32</f>
        <v>26297.7</v>
      </c>
    </row>
    <row r="21" spans="1:11" s="16" customFormat="1" ht="24">
      <c r="A21" s="30" t="s">
        <v>19</v>
      </c>
      <c r="B21" s="15"/>
      <c r="C21" s="15"/>
      <c r="D21" s="15"/>
      <c r="E21" s="15"/>
      <c r="F21" s="15"/>
      <c r="G21" s="24">
        <f>SUM(G22:G31)</f>
        <v>987</v>
      </c>
      <c r="H21" s="24">
        <f>SUM(H22:H31)</f>
        <v>3724.1</v>
      </c>
      <c r="I21" s="24">
        <f>SUM(I22:I31)</f>
        <v>9248.899999999998</v>
      </c>
      <c r="J21" s="24">
        <f>SUM(J22:J31)</f>
        <v>1650.5</v>
      </c>
      <c r="K21" s="24">
        <f>SUM(K22:K31)</f>
        <v>15610.5</v>
      </c>
    </row>
    <row r="22" spans="1:11" s="16" customFormat="1" ht="25.5" customHeight="1">
      <c r="A22" s="40" t="s">
        <v>35</v>
      </c>
      <c r="B22" s="15" t="s">
        <v>3</v>
      </c>
      <c r="C22" s="15" t="s">
        <v>41</v>
      </c>
      <c r="D22" s="15" t="s">
        <v>32</v>
      </c>
      <c r="E22" s="15" t="s">
        <v>39</v>
      </c>
      <c r="F22" s="15" t="s">
        <v>12</v>
      </c>
      <c r="G22" s="21">
        <v>278.6</v>
      </c>
      <c r="H22" s="21">
        <v>712.6</v>
      </c>
      <c r="I22" s="21">
        <v>381.7</v>
      </c>
      <c r="J22" s="21">
        <v>686.5</v>
      </c>
      <c r="K22" s="22">
        <f aca="true" t="shared" si="0" ref="K22:K31">SUM(G22:J22)</f>
        <v>2059.4</v>
      </c>
    </row>
    <row r="23" spans="1:11" s="16" customFormat="1" ht="25.5" customHeight="1">
      <c r="A23" s="42"/>
      <c r="B23" s="27" t="s">
        <v>84</v>
      </c>
      <c r="C23" s="15" t="s">
        <v>66</v>
      </c>
      <c r="D23" s="15" t="s">
        <v>32</v>
      </c>
      <c r="E23" s="27" t="s">
        <v>83</v>
      </c>
      <c r="F23" s="15" t="s">
        <v>12</v>
      </c>
      <c r="G23" s="21">
        <f>6.1+6+2.8</f>
        <v>14.899999999999999</v>
      </c>
      <c r="H23" s="21">
        <v>6.6</v>
      </c>
      <c r="I23" s="21">
        <f>7.5+5+1.6</f>
        <v>14.1</v>
      </c>
      <c r="J23" s="21">
        <f>4+1.6</f>
        <v>5.6</v>
      </c>
      <c r="K23" s="22">
        <f t="shared" si="0"/>
        <v>41.2</v>
      </c>
    </row>
    <row r="24" spans="1:11" s="16" customFormat="1" ht="43.5" customHeight="1">
      <c r="A24" s="7" t="s">
        <v>59</v>
      </c>
      <c r="B24" s="15" t="s">
        <v>3</v>
      </c>
      <c r="C24" s="15" t="s">
        <v>60</v>
      </c>
      <c r="D24" s="15" t="s">
        <v>32</v>
      </c>
      <c r="E24" s="27" t="s">
        <v>63</v>
      </c>
      <c r="F24" s="15" t="s">
        <v>12</v>
      </c>
      <c r="G24" s="21">
        <v>184.1</v>
      </c>
      <c r="H24" s="21">
        <f>2213+120</f>
        <v>2333</v>
      </c>
      <c r="I24" s="21">
        <f>6000+1181.4-1959.6+1397.8</f>
        <v>6619.599999999999</v>
      </c>
      <c r="J24" s="21">
        <f>142+143.7</f>
        <v>285.7</v>
      </c>
      <c r="K24" s="22">
        <f t="shared" si="0"/>
        <v>9422.4</v>
      </c>
    </row>
    <row r="25" spans="1:11" s="16" customFormat="1" ht="66.75" customHeight="1">
      <c r="A25" s="7" t="s">
        <v>58</v>
      </c>
      <c r="B25" s="27" t="s">
        <v>64</v>
      </c>
      <c r="C25" s="15" t="s">
        <v>51</v>
      </c>
      <c r="D25" s="15" t="s">
        <v>32</v>
      </c>
      <c r="E25" s="27" t="s">
        <v>52</v>
      </c>
      <c r="F25" s="15" t="s">
        <v>12</v>
      </c>
      <c r="G25" s="21">
        <v>37.3</v>
      </c>
      <c r="H25" s="21">
        <v>12.4</v>
      </c>
      <c r="I25" s="21">
        <v>2.4</v>
      </c>
      <c r="J25" s="21">
        <v>41.4</v>
      </c>
      <c r="K25" s="22">
        <f t="shared" si="0"/>
        <v>93.5</v>
      </c>
    </row>
    <row r="26" spans="1:11" s="16" customFormat="1" ht="40.5" customHeight="1">
      <c r="A26" s="29" t="s">
        <v>86</v>
      </c>
      <c r="B26" s="27" t="s">
        <v>4</v>
      </c>
      <c r="C26" s="15" t="s">
        <v>67</v>
      </c>
      <c r="D26" s="15" t="s">
        <v>32</v>
      </c>
      <c r="E26" s="27" t="s">
        <v>68</v>
      </c>
      <c r="F26" s="15" t="s">
        <v>12</v>
      </c>
      <c r="G26" s="21">
        <v>2.9</v>
      </c>
      <c r="H26" s="21"/>
      <c r="I26" s="21">
        <v>3.4</v>
      </c>
      <c r="J26" s="21">
        <v>3.9</v>
      </c>
      <c r="K26" s="22">
        <f>SUM(G26:J26)</f>
        <v>10.2</v>
      </c>
    </row>
    <row r="27" spans="1:11" s="16" customFormat="1" ht="40.5" customHeight="1">
      <c r="A27" s="29" t="s">
        <v>36</v>
      </c>
      <c r="B27" s="27" t="s">
        <v>81</v>
      </c>
      <c r="C27" s="15" t="s">
        <v>43</v>
      </c>
      <c r="D27" s="15" t="s">
        <v>32</v>
      </c>
      <c r="E27" s="27" t="s">
        <v>82</v>
      </c>
      <c r="F27" s="15" t="s">
        <v>12</v>
      </c>
      <c r="G27" s="21">
        <f>91.6+8</f>
        <v>99.6</v>
      </c>
      <c r="H27" s="21">
        <v>25.8</v>
      </c>
      <c r="I27" s="21">
        <f>52+4</f>
        <v>56</v>
      </c>
      <c r="J27" s="21">
        <f>21.9+6</f>
        <v>27.9</v>
      </c>
      <c r="K27" s="22">
        <f t="shared" si="0"/>
        <v>209.29999999999998</v>
      </c>
    </row>
    <row r="28" spans="1:11" s="16" customFormat="1" ht="18" customHeight="1">
      <c r="A28" s="40" t="s">
        <v>69</v>
      </c>
      <c r="B28" s="15" t="s">
        <v>65</v>
      </c>
      <c r="C28" s="15" t="s">
        <v>77</v>
      </c>
      <c r="D28" s="15" t="s">
        <v>32</v>
      </c>
      <c r="E28" s="15" t="s">
        <v>12</v>
      </c>
      <c r="F28" s="15" t="s">
        <v>12</v>
      </c>
      <c r="G28" s="21">
        <v>104.1</v>
      </c>
      <c r="H28" s="21">
        <v>117.6</v>
      </c>
      <c r="I28" s="21">
        <v>506.7</v>
      </c>
      <c r="J28" s="21">
        <f>183.7</f>
        <v>183.7</v>
      </c>
      <c r="K28" s="22">
        <f t="shared" si="0"/>
        <v>912.0999999999999</v>
      </c>
    </row>
    <row r="29" spans="1:11" s="16" customFormat="1" ht="18" customHeight="1">
      <c r="A29" s="41"/>
      <c r="B29" s="15" t="s">
        <v>65</v>
      </c>
      <c r="C29" s="15" t="s">
        <v>70</v>
      </c>
      <c r="D29" s="15" t="s">
        <v>32</v>
      </c>
      <c r="E29" s="15" t="s">
        <v>71</v>
      </c>
      <c r="F29" s="15" t="s">
        <v>12</v>
      </c>
      <c r="G29" s="21">
        <f>264.7-13.2</f>
        <v>251.5</v>
      </c>
      <c r="H29" s="21">
        <f>566.4-50.3</f>
        <v>516.1</v>
      </c>
      <c r="I29" s="21">
        <f>1317.2+3.5-20.7</f>
        <v>1300</v>
      </c>
      <c r="J29" s="21">
        <v>415.8</v>
      </c>
      <c r="K29" s="22">
        <f t="shared" si="0"/>
        <v>2483.4</v>
      </c>
    </row>
    <row r="30" spans="1:11" s="16" customFormat="1" ht="18" customHeight="1">
      <c r="A30" s="41"/>
      <c r="B30" s="15" t="s">
        <v>65</v>
      </c>
      <c r="C30" s="15" t="s">
        <v>78</v>
      </c>
      <c r="D30" s="15" t="s">
        <v>32</v>
      </c>
      <c r="E30" s="15" t="s">
        <v>71</v>
      </c>
      <c r="F30" s="15" t="s">
        <v>12</v>
      </c>
      <c r="G30" s="21"/>
      <c r="H30" s="21"/>
      <c r="I30" s="21">
        <f>368.5-3.5</f>
        <v>365</v>
      </c>
      <c r="J30" s="21"/>
      <c r="K30" s="22">
        <f>SUM(G30:J30)</f>
        <v>365</v>
      </c>
    </row>
    <row r="31" spans="1:11" s="16" customFormat="1" ht="18" customHeight="1">
      <c r="A31" s="42"/>
      <c r="B31" s="15" t="s">
        <v>4</v>
      </c>
      <c r="C31" s="15" t="s">
        <v>88</v>
      </c>
      <c r="D31" s="15" t="s">
        <v>32</v>
      </c>
      <c r="E31" s="15" t="s">
        <v>87</v>
      </c>
      <c r="F31" s="15" t="s">
        <v>12</v>
      </c>
      <c r="G31" s="21">
        <v>14</v>
      </c>
      <c r="H31" s="21"/>
      <c r="I31" s="21"/>
      <c r="J31" s="21"/>
      <c r="K31" s="22">
        <f t="shared" si="0"/>
        <v>14</v>
      </c>
    </row>
    <row r="32" spans="1:11" s="16" customFormat="1" ht="39.75" customHeight="1">
      <c r="A32" s="30" t="s">
        <v>56</v>
      </c>
      <c r="B32" s="15"/>
      <c r="C32" s="15"/>
      <c r="D32" s="15"/>
      <c r="E32" s="15"/>
      <c r="F32" s="15"/>
      <c r="G32" s="24">
        <f>SUM(G33:G35)</f>
        <v>2863.7</v>
      </c>
      <c r="H32" s="24">
        <f>SUM(H33:H35)</f>
        <v>3910.6</v>
      </c>
      <c r="I32" s="24">
        <f>SUM(I33:I35)</f>
        <v>2498.9000000000005</v>
      </c>
      <c r="J32" s="24">
        <f>SUM(J33:J35)</f>
        <v>1414</v>
      </c>
      <c r="K32" s="24">
        <f>SUM(K33:K35)</f>
        <v>10687.2</v>
      </c>
    </row>
    <row r="33" spans="1:11" s="16" customFormat="1" ht="80.25" customHeight="1">
      <c r="A33" s="7" t="s">
        <v>53</v>
      </c>
      <c r="B33" s="27" t="s">
        <v>62</v>
      </c>
      <c r="C33" s="15" t="s">
        <v>54</v>
      </c>
      <c r="D33" s="15" t="s">
        <v>32</v>
      </c>
      <c r="E33" s="28" t="s">
        <v>57</v>
      </c>
      <c r="F33" s="15" t="s">
        <v>55</v>
      </c>
      <c r="G33" s="21">
        <v>1632.1</v>
      </c>
      <c r="H33" s="21">
        <v>2114.4</v>
      </c>
      <c r="I33" s="21">
        <v>24</v>
      </c>
      <c r="J33" s="21">
        <v>414</v>
      </c>
      <c r="K33" s="22">
        <f>SUM(G33:J33)</f>
        <v>4184.5</v>
      </c>
    </row>
    <row r="34" spans="1:11" s="16" customFormat="1" ht="52.5" customHeight="1">
      <c r="A34" s="31" t="s">
        <v>69</v>
      </c>
      <c r="B34" s="15" t="s">
        <v>65</v>
      </c>
      <c r="C34" s="15" t="s">
        <v>72</v>
      </c>
      <c r="D34" s="15" t="s">
        <v>32</v>
      </c>
      <c r="E34" s="27" t="s">
        <v>80</v>
      </c>
      <c r="F34" s="27" t="s">
        <v>73</v>
      </c>
      <c r="G34" s="21"/>
      <c r="H34" s="21">
        <v>494.2</v>
      </c>
      <c r="I34" s="21">
        <v>494.2</v>
      </c>
      <c r="J34" s="21"/>
      <c r="K34" s="22">
        <f>SUM(G34:J34)</f>
        <v>988.4</v>
      </c>
    </row>
    <row r="35" spans="1:11" s="16" customFormat="1" ht="43.5" customHeight="1">
      <c r="A35" s="31" t="s">
        <v>74</v>
      </c>
      <c r="B35" s="15" t="s">
        <v>3</v>
      </c>
      <c r="C35" s="15" t="s">
        <v>75</v>
      </c>
      <c r="D35" s="15" t="s">
        <v>32</v>
      </c>
      <c r="E35" s="28" t="s">
        <v>79</v>
      </c>
      <c r="F35" s="27" t="s">
        <v>76</v>
      </c>
      <c r="G35" s="21">
        <f>631.6+600</f>
        <v>1231.6</v>
      </c>
      <c r="H35" s="21">
        <f>1302</f>
        <v>1302</v>
      </c>
      <c r="I35" s="21">
        <f>2303.3-322.6</f>
        <v>1980.7000000000003</v>
      </c>
      <c r="J35" s="21">
        <v>1000</v>
      </c>
      <c r="K35" s="22">
        <f>SUM(G35:J35)</f>
        <v>5514.3</v>
      </c>
    </row>
    <row r="36" spans="1:11" s="3" customFormat="1" ht="18.75" customHeight="1">
      <c r="A36" s="43" t="s">
        <v>37</v>
      </c>
      <c r="B36" s="44"/>
      <c r="C36" s="44"/>
      <c r="D36" s="44"/>
      <c r="E36" s="44"/>
      <c r="F36" s="44"/>
      <c r="G36" s="44"/>
      <c r="H36" s="44"/>
      <c r="I36" s="44"/>
      <c r="J36" s="45"/>
      <c r="K36" s="25">
        <f>SUM(K37)</f>
        <v>16911.3</v>
      </c>
    </row>
    <row r="37" spans="1:11" s="16" customFormat="1" ht="37.5" customHeight="1">
      <c r="A37" s="30" t="s">
        <v>28</v>
      </c>
      <c r="B37" s="32"/>
      <c r="C37" s="33"/>
      <c r="D37" s="33"/>
      <c r="E37" s="33"/>
      <c r="F37" s="33"/>
      <c r="G37" s="24">
        <f>SUM(G38:G39)</f>
        <v>2390.7999999999997</v>
      </c>
      <c r="H37" s="24">
        <f>SUM(H38:H39)</f>
        <v>3651.7</v>
      </c>
      <c r="I37" s="24">
        <f>SUM(I38:I39)</f>
        <v>6213.8</v>
      </c>
      <c r="J37" s="24">
        <f>SUM(J38:J39)</f>
        <v>4655</v>
      </c>
      <c r="K37" s="24">
        <f>SUM(K38:K39)</f>
        <v>16911.3</v>
      </c>
    </row>
    <row r="38" spans="1:11" s="16" customFormat="1" ht="42.75" customHeight="1">
      <c r="A38" s="31" t="s">
        <v>26</v>
      </c>
      <c r="B38" s="15" t="s">
        <v>4</v>
      </c>
      <c r="C38" s="15" t="s">
        <v>44</v>
      </c>
      <c r="D38" s="15" t="s">
        <v>32</v>
      </c>
      <c r="E38" s="15" t="s">
        <v>12</v>
      </c>
      <c r="F38" s="15" t="s">
        <v>14</v>
      </c>
      <c r="G38" s="21">
        <f>51.1+3.1</f>
        <v>54.2</v>
      </c>
      <c r="H38" s="21">
        <f>78.1+4.6</f>
        <v>82.69999999999999</v>
      </c>
      <c r="I38" s="21">
        <f>132.8+8</f>
        <v>140.8</v>
      </c>
      <c r="J38" s="21">
        <f>99.5+6</f>
        <v>105.5</v>
      </c>
      <c r="K38" s="22">
        <f>SUM(G38:J38)</f>
        <v>383.2</v>
      </c>
    </row>
    <row r="39" spans="1:11" s="16" customFormat="1" ht="51" customHeight="1">
      <c r="A39" s="31" t="s">
        <v>27</v>
      </c>
      <c r="B39" s="15" t="s">
        <v>17</v>
      </c>
      <c r="C39" s="15" t="s">
        <v>45</v>
      </c>
      <c r="D39" s="15" t="s">
        <v>32</v>
      </c>
      <c r="E39" s="15" t="s">
        <v>12</v>
      </c>
      <c r="F39" s="15" t="s">
        <v>14</v>
      </c>
      <c r="G39" s="21">
        <f>2125.1+211.5</f>
        <v>2336.6</v>
      </c>
      <c r="H39" s="21">
        <f>3245.9+323.1</f>
        <v>3569</v>
      </c>
      <c r="I39" s="21">
        <f>5523.2+549.8</f>
        <v>6073</v>
      </c>
      <c r="J39" s="21">
        <f>4137.7+411.8</f>
        <v>4549.5</v>
      </c>
      <c r="K39" s="22">
        <f>SUM(G39:J39)</f>
        <v>16528.1</v>
      </c>
    </row>
    <row r="40" spans="1:11" ht="24" customHeight="1">
      <c r="A40" s="46" t="s">
        <v>20</v>
      </c>
      <c r="B40" s="47"/>
      <c r="C40" s="47"/>
      <c r="D40" s="47"/>
      <c r="E40" s="47"/>
      <c r="F40" s="48"/>
      <c r="G40" s="26">
        <f>G21+G32+G37</f>
        <v>6241.5</v>
      </c>
      <c r="H40" s="26">
        <f>H21+H32+H37</f>
        <v>11286.4</v>
      </c>
      <c r="I40" s="26">
        <f>I21+I32+I37</f>
        <v>17961.6</v>
      </c>
      <c r="J40" s="26">
        <f>J21+J32+J37</f>
        <v>7719.5</v>
      </c>
      <c r="K40" s="26">
        <f>K21+K32+K37</f>
        <v>43209</v>
      </c>
    </row>
    <row r="41" spans="1:11" s="20" customFormat="1" ht="24" customHeight="1">
      <c r="A41" s="49" t="s">
        <v>7</v>
      </c>
      <c r="B41" s="50"/>
      <c r="C41" s="50"/>
      <c r="D41" s="50"/>
      <c r="E41" s="50"/>
      <c r="F41" s="51"/>
      <c r="G41" s="19">
        <f>G18+G40</f>
        <v>46660.1</v>
      </c>
      <c r="H41" s="19">
        <f>H18+H40</f>
        <v>49354.8</v>
      </c>
      <c r="I41" s="19">
        <f>I18+I40</f>
        <v>92341.9</v>
      </c>
      <c r="J41" s="19">
        <f>J18+J40</f>
        <v>66900.5</v>
      </c>
      <c r="K41" s="18">
        <f>K18+K40</f>
        <v>255257.30000000002</v>
      </c>
    </row>
    <row r="42" spans="12:13" ht="14.25">
      <c r="L42" s="20"/>
      <c r="M42" s="20"/>
    </row>
  </sheetData>
  <sheetProtection/>
  <mergeCells count="16">
    <mergeCell ref="A28:A31"/>
    <mergeCell ref="A36:J36"/>
    <mergeCell ref="A40:F40"/>
    <mergeCell ref="A41:F41"/>
    <mergeCell ref="A14:K14"/>
    <mergeCell ref="A15:J15"/>
    <mergeCell ref="A18:F18"/>
    <mergeCell ref="A19:K19"/>
    <mergeCell ref="A20:F20"/>
    <mergeCell ref="A22:A23"/>
    <mergeCell ref="A9:K9"/>
    <mergeCell ref="A10:K10"/>
    <mergeCell ref="J11:K11"/>
    <mergeCell ref="A12:A13"/>
    <mergeCell ref="B12:F12"/>
    <mergeCell ref="G12:K12"/>
  </mergeCells>
  <printOptions/>
  <pageMargins left="0.3937007874015748" right="0" top="0.15748031496062992" bottom="0" header="0" footer="0"/>
  <pageSetup fitToHeight="0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Бакашова Екатерина В.</cp:lastModifiedBy>
  <cp:lastPrinted>2017-10-26T09:29:15Z</cp:lastPrinted>
  <dcterms:created xsi:type="dcterms:W3CDTF">1996-10-08T23:32:33Z</dcterms:created>
  <dcterms:modified xsi:type="dcterms:W3CDTF">2017-10-31T12:04:27Z</dcterms:modified>
  <cp:category/>
  <cp:version/>
  <cp:contentType/>
  <cp:contentStatus/>
</cp:coreProperties>
</file>