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3256" windowHeight="12288"/>
  </bookViews>
  <sheets>
    <sheet name="Форма целиком" sheetId="1" r:id="rId1"/>
  </sheets>
  <definedNames>
    <definedName name="_ftn1" localSheetId="0">'Форма целиком'!$A$254</definedName>
    <definedName name="_ftn2" localSheetId="0">'Форма целиком'!$A$255</definedName>
    <definedName name="_ftn3" localSheetId="0">'Форма целиком'!#REF!</definedName>
    <definedName name="_ftnref1" localSheetId="0">'Форма целиком'!$B$41</definedName>
    <definedName name="_ftnref2" localSheetId="0">'Форма целиком'!$B$43</definedName>
    <definedName name="_ftnref3" localSheetId="0">'Форма целиком'!$C$43</definedName>
    <definedName name="_Ref346553369" localSheetId="0">'Форма целиком'!#REF!</definedName>
  </definedNames>
  <calcPr calcId="145621"/>
</workbook>
</file>

<file path=xl/calcChain.xml><?xml version="1.0" encoding="utf-8"?>
<calcChain xmlns="http://schemas.openxmlformats.org/spreadsheetml/2006/main">
  <c r="I182" i="1" l="1"/>
  <c r="J182" i="1"/>
  <c r="K182" i="1"/>
  <c r="E179" i="1" l="1"/>
  <c r="F179" i="1" s="1"/>
  <c r="G179" i="1" s="1"/>
  <c r="H179" i="1" s="1"/>
  <c r="I179" i="1" s="1"/>
  <c r="J179" i="1" s="1"/>
  <c r="K179" i="1" s="1"/>
  <c r="E174" i="1"/>
  <c r="F174" i="1" s="1"/>
  <c r="G174" i="1" s="1"/>
  <c r="E170" i="1"/>
  <c r="F170" i="1" s="1"/>
  <c r="G170" i="1" s="1"/>
  <c r="F156" i="1"/>
  <c r="G156" i="1"/>
  <c r="H156" i="1"/>
  <c r="I156" i="1"/>
  <c r="J156" i="1"/>
  <c r="K156" i="1"/>
  <c r="E156" i="1"/>
  <c r="E34" i="1"/>
  <c r="K32" i="1"/>
  <c r="J32" i="1"/>
  <c r="I32" i="1"/>
  <c r="H32" i="1"/>
  <c r="G32" i="1"/>
  <c r="F32" i="1"/>
  <c r="E32" i="1"/>
  <c r="E26" i="1" l="1"/>
  <c r="F26" i="1" s="1"/>
  <c r="G26" i="1" s="1"/>
  <c r="H26" i="1" s="1"/>
  <c r="I26" i="1" s="1"/>
  <c r="I14" i="1" l="1"/>
  <c r="J14" i="1"/>
  <c r="K14" i="1"/>
  <c r="H14" i="1"/>
  <c r="F14" i="1"/>
  <c r="G14" i="1"/>
  <c r="D8" i="1" l="1"/>
  <c r="E8" i="1" s="1"/>
  <c r="F8" i="1" l="1"/>
  <c r="F9" i="1" s="1"/>
  <c r="E9" i="1"/>
  <c r="K250" i="1"/>
  <c r="J250" i="1"/>
  <c r="I250" i="1"/>
  <c r="H250" i="1"/>
  <c r="G250" i="1"/>
  <c r="F250" i="1"/>
  <c r="E250" i="1"/>
  <c r="D250" i="1"/>
  <c r="K249" i="1"/>
  <c r="J249" i="1"/>
  <c r="I249" i="1"/>
  <c r="H249" i="1"/>
  <c r="G249" i="1"/>
  <c r="F249" i="1"/>
  <c r="E249" i="1"/>
  <c r="D249" i="1"/>
  <c r="E234" i="1"/>
  <c r="D234" i="1"/>
  <c r="I234" i="1"/>
  <c r="J234" i="1"/>
  <c r="K234" i="1"/>
  <c r="D239" i="1"/>
  <c r="J239" i="1"/>
  <c r="K239" i="1"/>
  <c r="E218" i="1"/>
  <c r="F218" i="1" s="1"/>
  <c r="G218" i="1" s="1"/>
  <c r="K217" i="1"/>
  <c r="J217" i="1"/>
  <c r="I217" i="1"/>
  <c r="H217" i="1"/>
  <c r="G217" i="1"/>
  <c r="F217" i="1"/>
  <c r="G216" i="1"/>
  <c r="F216" i="1"/>
  <c r="E216" i="1"/>
  <c r="D216" i="1"/>
  <c r="K206" i="1"/>
  <c r="J206" i="1"/>
  <c r="I206" i="1"/>
  <c r="H206" i="1"/>
  <c r="G206" i="1"/>
  <c r="F206" i="1"/>
  <c r="E206" i="1"/>
  <c r="D206" i="1"/>
  <c r="K193" i="1"/>
  <c r="J193" i="1"/>
  <c r="I193" i="1"/>
  <c r="H193" i="1"/>
  <c r="G193" i="1"/>
  <c r="F193" i="1"/>
  <c r="E193" i="1"/>
  <c r="D193" i="1"/>
  <c r="K186" i="1"/>
  <c r="J186" i="1"/>
  <c r="I186" i="1"/>
  <c r="H186" i="1"/>
  <c r="G186" i="1"/>
  <c r="F186" i="1"/>
  <c r="E186" i="1"/>
  <c r="E217" i="1" s="1"/>
  <c r="D186" i="1"/>
  <c r="D217" i="1" s="1"/>
  <c r="H182" i="1"/>
  <c r="G182" i="1"/>
  <c r="F182" i="1"/>
  <c r="E182" i="1"/>
  <c r="D182" i="1"/>
  <c r="E163" i="1"/>
  <c r="F163" i="1" s="1"/>
  <c r="G163" i="1" s="1"/>
  <c r="H163" i="1" s="1"/>
  <c r="I163" i="1" s="1"/>
  <c r="J163" i="1" s="1"/>
  <c r="K163" i="1" s="1"/>
  <c r="E162" i="1"/>
  <c r="F162" i="1" s="1"/>
  <c r="G162" i="1" s="1"/>
  <c r="H162" i="1" s="1"/>
  <c r="I162" i="1" s="1"/>
  <c r="J162" i="1" s="1"/>
  <c r="K162" i="1" s="1"/>
  <c r="D161" i="1"/>
  <c r="E160" i="1"/>
  <c r="F160" i="1" s="1"/>
  <c r="G160" i="1" s="1"/>
  <c r="H160" i="1" s="1"/>
  <c r="I160" i="1" s="1"/>
  <c r="J160" i="1" s="1"/>
  <c r="K160" i="1" s="1"/>
  <c r="E159" i="1"/>
  <c r="E158" i="1"/>
  <c r="D155" i="1"/>
  <c r="D153" i="1" s="1"/>
  <c r="D152" i="1"/>
  <c r="E149" i="1"/>
  <c r="F149" i="1" s="1"/>
  <c r="G149" i="1" s="1"/>
  <c r="H149" i="1" s="1"/>
  <c r="I149" i="1" s="1"/>
  <c r="J149" i="1" s="1"/>
  <c r="K149" i="1" s="1"/>
  <c r="E148" i="1"/>
  <c r="F148" i="1" s="1"/>
  <c r="G148" i="1" s="1"/>
  <c r="H148" i="1" s="1"/>
  <c r="I148" i="1" s="1"/>
  <c r="E146" i="1"/>
  <c r="F34" i="1"/>
  <c r="G34" i="1" s="1"/>
  <c r="H34" i="1" s="1"/>
  <c r="I34" i="1" s="1"/>
  <c r="J34" i="1" s="1"/>
  <c r="K34" i="1" s="1"/>
  <c r="E152" i="1" l="1"/>
  <c r="F158" i="1"/>
  <c r="F155" i="1" s="1"/>
  <c r="F154" i="1" s="1"/>
  <c r="E155" i="1"/>
  <c r="E154" i="1" s="1"/>
  <c r="F146" i="1"/>
  <c r="F152" i="1" s="1"/>
  <c r="E161" i="1"/>
  <c r="F239" i="1"/>
  <c r="E239" i="1"/>
  <c r="J148" i="1"/>
  <c r="K148" i="1" s="1"/>
  <c r="I147" i="1"/>
  <c r="G158" i="1"/>
  <c r="F159" i="1"/>
  <c r="G159" i="1" s="1"/>
  <c r="H159" i="1" s="1"/>
  <c r="I159" i="1" s="1"/>
  <c r="J159" i="1" s="1"/>
  <c r="K159" i="1" s="1"/>
  <c r="G146" i="1" l="1"/>
  <c r="H146" i="1" s="1"/>
  <c r="F161" i="1"/>
  <c r="G239" i="1"/>
  <c r="F234" i="1"/>
  <c r="G161" i="1"/>
  <c r="H158" i="1"/>
  <c r="G155" i="1"/>
  <c r="G154" i="1" s="1"/>
  <c r="G152" i="1" l="1"/>
  <c r="H239" i="1"/>
  <c r="I239" i="1"/>
  <c r="G234" i="1"/>
  <c r="H234" i="1"/>
  <c r="I146" i="1"/>
  <c r="H152" i="1"/>
  <c r="H161" i="1"/>
  <c r="I158" i="1"/>
  <c r="H155" i="1"/>
  <c r="H154" i="1" s="1"/>
  <c r="I152" i="1" l="1"/>
  <c r="J146" i="1"/>
  <c r="I161" i="1"/>
  <c r="J158" i="1"/>
  <c r="I155" i="1"/>
  <c r="I154" i="1" s="1"/>
  <c r="K158" i="1" l="1"/>
  <c r="J155" i="1"/>
  <c r="J154" i="1" s="1"/>
  <c r="J161" i="1"/>
  <c r="J152" i="1"/>
  <c r="K146" i="1"/>
  <c r="K152" i="1" s="1"/>
  <c r="K161" i="1" l="1"/>
  <c r="K155" i="1"/>
  <c r="K154" i="1" s="1"/>
  <c r="F33" i="1" l="1"/>
  <c r="G33" i="1" s="1"/>
  <c r="H33" i="1" s="1"/>
  <c r="I33" i="1" s="1"/>
  <c r="J33" i="1" s="1"/>
  <c r="K33" i="1" s="1"/>
  <c r="F35" i="1" l="1"/>
  <c r="E35" i="1" l="1"/>
  <c r="I35" i="1" l="1"/>
  <c r="J35" i="1"/>
  <c r="K35" i="1"/>
  <c r="E167" i="1" l="1"/>
  <c r="F167" i="1" s="1"/>
  <c r="G167" i="1" s="1"/>
  <c r="H167" i="1" s="1"/>
  <c r="I167" i="1" s="1"/>
  <c r="J167" i="1" s="1"/>
  <c r="K167" i="1" s="1"/>
  <c r="E136" i="1"/>
  <c r="F136" i="1" s="1"/>
  <c r="G136" i="1" s="1"/>
  <c r="H136" i="1" s="1"/>
  <c r="I136" i="1" s="1"/>
  <c r="J136" i="1" s="1"/>
  <c r="K136" i="1" s="1"/>
  <c r="E133" i="1"/>
  <c r="F133" i="1" s="1"/>
  <c r="G133" i="1" s="1"/>
  <c r="H133" i="1" s="1"/>
  <c r="I133" i="1" s="1"/>
  <c r="J133" i="1" s="1"/>
  <c r="K133" i="1" s="1"/>
  <c r="E130" i="1"/>
  <c r="F130" i="1" s="1"/>
  <c r="G130" i="1" s="1"/>
  <c r="H130" i="1" s="1"/>
  <c r="I130" i="1" s="1"/>
  <c r="J130" i="1" s="1"/>
  <c r="K130" i="1" s="1"/>
  <c r="E124" i="1"/>
  <c r="F124" i="1" s="1"/>
  <c r="G124" i="1" s="1"/>
  <c r="H124" i="1" s="1"/>
  <c r="I124" i="1" s="1"/>
  <c r="J124" i="1" s="1"/>
  <c r="K124" i="1" s="1"/>
  <c r="E121" i="1"/>
  <c r="F121" i="1" s="1"/>
  <c r="G121" i="1" s="1"/>
  <c r="H121" i="1" s="1"/>
  <c r="I121" i="1" s="1"/>
  <c r="J121" i="1" s="1"/>
  <c r="K121" i="1" s="1"/>
  <c r="E118" i="1"/>
  <c r="F118" i="1" s="1"/>
  <c r="G118" i="1" s="1"/>
  <c r="H118" i="1" s="1"/>
  <c r="I118" i="1" s="1"/>
  <c r="J118" i="1" s="1"/>
  <c r="K118" i="1" s="1"/>
  <c r="E115" i="1"/>
  <c r="F115" i="1" s="1"/>
  <c r="G115" i="1" s="1"/>
  <c r="H115" i="1" s="1"/>
  <c r="I115" i="1" s="1"/>
  <c r="J115" i="1" s="1"/>
  <c r="K115" i="1" s="1"/>
  <c r="E112" i="1"/>
  <c r="F112" i="1" s="1"/>
  <c r="G112" i="1" s="1"/>
  <c r="H112" i="1" s="1"/>
  <c r="I112" i="1" s="1"/>
  <c r="J112" i="1" s="1"/>
  <c r="K112" i="1" s="1"/>
  <c r="E109" i="1"/>
  <c r="F109" i="1" s="1"/>
  <c r="G109" i="1" s="1"/>
  <c r="H109" i="1" s="1"/>
  <c r="I109" i="1" s="1"/>
  <c r="J109" i="1" s="1"/>
  <c r="K109" i="1" s="1"/>
  <c r="E106" i="1"/>
  <c r="F106" i="1" s="1"/>
  <c r="G106" i="1" s="1"/>
  <c r="H106" i="1" s="1"/>
  <c r="I106" i="1" s="1"/>
  <c r="J106" i="1" s="1"/>
  <c r="K106" i="1" s="1"/>
  <c r="E103" i="1"/>
  <c r="F103" i="1" s="1"/>
  <c r="G103" i="1" s="1"/>
  <c r="H103" i="1" s="1"/>
  <c r="I103" i="1" s="1"/>
  <c r="J103" i="1" s="1"/>
  <c r="K103" i="1" s="1"/>
  <c r="E100" i="1"/>
  <c r="F100" i="1" s="1"/>
  <c r="G100" i="1" s="1"/>
  <c r="H100" i="1" s="1"/>
  <c r="I100" i="1" s="1"/>
  <c r="J100" i="1" s="1"/>
  <c r="K100" i="1" s="1"/>
  <c r="E97" i="1"/>
  <c r="F97" i="1" s="1"/>
  <c r="G97" i="1" s="1"/>
  <c r="H97" i="1" s="1"/>
  <c r="I97" i="1" s="1"/>
  <c r="J97" i="1" s="1"/>
  <c r="K97" i="1" s="1"/>
  <c r="E94" i="1"/>
  <c r="F94" i="1" s="1"/>
  <c r="G94" i="1" s="1"/>
  <c r="H94" i="1" s="1"/>
  <c r="I94" i="1" s="1"/>
  <c r="J94" i="1" s="1"/>
  <c r="K94" i="1" s="1"/>
  <c r="E91" i="1"/>
  <c r="F91" i="1" s="1"/>
  <c r="G91" i="1" s="1"/>
  <c r="H91" i="1" s="1"/>
  <c r="I91" i="1" s="1"/>
  <c r="J91" i="1" s="1"/>
  <c r="K91" i="1" s="1"/>
  <c r="E88" i="1"/>
  <c r="F88" i="1" s="1"/>
  <c r="G88" i="1" s="1"/>
  <c r="H88" i="1" s="1"/>
  <c r="I88" i="1" s="1"/>
  <c r="J88" i="1" s="1"/>
  <c r="K88" i="1" s="1"/>
  <c r="E85" i="1"/>
  <c r="F85" i="1" s="1"/>
  <c r="G85" i="1" s="1"/>
  <c r="H85" i="1" s="1"/>
  <c r="I85" i="1" s="1"/>
  <c r="J85" i="1" s="1"/>
  <c r="K85" i="1" s="1"/>
  <c r="E82" i="1"/>
  <c r="F82" i="1" s="1"/>
  <c r="G82" i="1" s="1"/>
  <c r="H82" i="1" s="1"/>
  <c r="I82" i="1" s="1"/>
  <c r="J82" i="1" s="1"/>
  <c r="K82" i="1" s="1"/>
  <c r="E79" i="1"/>
  <c r="F79" i="1" s="1"/>
  <c r="G79" i="1" s="1"/>
  <c r="H79" i="1" s="1"/>
  <c r="I79" i="1" s="1"/>
  <c r="J79" i="1" s="1"/>
  <c r="K79" i="1" s="1"/>
  <c r="E76" i="1"/>
  <c r="F76" i="1" s="1"/>
  <c r="G76" i="1" s="1"/>
  <c r="H76" i="1" s="1"/>
  <c r="I76" i="1" s="1"/>
  <c r="J76" i="1" s="1"/>
  <c r="K76" i="1" s="1"/>
  <c r="E73" i="1"/>
  <c r="F73" i="1" s="1"/>
  <c r="G73" i="1" s="1"/>
  <c r="H73" i="1" s="1"/>
  <c r="I73" i="1" s="1"/>
  <c r="J73" i="1" s="1"/>
  <c r="K73" i="1" s="1"/>
  <c r="E70" i="1"/>
  <c r="F70" i="1" s="1"/>
  <c r="G70" i="1" s="1"/>
  <c r="H70" i="1" s="1"/>
  <c r="I70" i="1" s="1"/>
  <c r="J70" i="1" s="1"/>
  <c r="K70" i="1" s="1"/>
  <c r="E67" i="1"/>
  <c r="F67" i="1" s="1"/>
  <c r="G67" i="1" s="1"/>
  <c r="H67" i="1" s="1"/>
  <c r="I67" i="1" s="1"/>
  <c r="J67" i="1" s="1"/>
  <c r="K67" i="1" s="1"/>
  <c r="E64" i="1"/>
  <c r="F64" i="1" s="1"/>
  <c r="G64" i="1" s="1"/>
  <c r="H64" i="1" s="1"/>
  <c r="I64" i="1" s="1"/>
  <c r="J64" i="1" s="1"/>
  <c r="K64" i="1" s="1"/>
  <c r="E61" i="1"/>
  <c r="F61" i="1" s="1"/>
  <c r="G61" i="1" s="1"/>
  <c r="H61" i="1" s="1"/>
  <c r="I61" i="1" s="1"/>
  <c r="J61" i="1" s="1"/>
  <c r="K61" i="1" s="1"/>
  <c r="E58" i="1"/>
  <c r="F58" i="1" s="1"/>
  <c r="G58" i="1" s="1"/>
  <c r="H58" i="1" s="1"/>
  <c r="I58" i="1" s="1"/>
  <c r="J58" i="1" s="1"/>
  <c r="K58" i="1" s="1"/>
  <c r="E55" i="1"/>
  <c r="F55" i="1" s="1"/>
  <c r="G55" i="1" s="1"/>
  <c r="H55" i="1" s="1"/>
  <c r="I55" i="1" s="1"/>
  <c r="J55" i="1" s="1"/>
  <c r="K55" i="1" s="1"/>
  <c r="E52" i="1"/>
  <c r="F52" i="1" s="1"/>
  <c r="G52" i="1" s="1"/>
  <c r="H52" i="1" s="1"/>
  <c r="I52" i="1" s="1"/>
  <c r="J52" i="1" s="1"/>
  <c r="K52" i="1" s="1"/>
  <c r="E49" i="1"/>
  <c r="D45" i="1"/>
  <c r="E46" i="1" s="1"/>
  <c r="E42" i="1"/>
  <c r="F42" i="1" s="1"/>
  <c r="H35" i="1"/>
  <c r="G35" i="1"/>
  <c r="F12" i="1"/>
  <c r="E12" i="1"/>
  <c r="E10" i="1"/>
  <c r="D15" i="1" l="1"/>
  <c r="E14" i="1"/>
  <c r="F49" i="1"/>
  <c r="E45" i="1"/>
  <c r="G42" i="1"/>
  <c r="D243" i="1" l="1"/>
  <c r="D244" i="1"/>
  <c r="E15" i="1"/>
  <c r="E22" i="1" s="1"/>
  <c r="D22" i="1"/>
  <c r="D20" i="1"/>
  <c r="D19" i="1"/>
  <c r="H42" i="1"/>
  <c r="I42" i="1" s="1"/>
  <c r="J42" i="1" s="1"/>
  <c r="F45" i="1"/>
  <c r="G46" i="1" s="1"/>
  <c r="G49" i="1"/>
  <c r="E47" i="1"/>
  <c r="F10" i="1"/>
  <c r="G8" i="1"/>
  <c r="F46" i="1"/>
  <c r="G12" i="1" l="1"/>
  <c r="G9" i="1"/>
  <c r="E244" i="1"/>
  <c r="E243" i="1"/>
  <c r="E19" i="1"/>
  <c r="E20" i="1"/>
  <c r="D21" i="1"/>
  <c r="K42" i="1"/>
  <c r="H49" i="1"/>
  <c r="I49" i="1" s="1"/>
  <c r="G45" i="1"/>
  <c r="H8" i="1"/>
  <c r="G10" i="1"/>
  <c r="F47" i="1"/>
  <c r="F15" i="1"/>
  <c r="H12" i="1" l="1"/>
  <c r="H9" i="1"/>
  <c r="F243" i="1"/>
  <c r="F244" i="1"/>
  <c r="E21" i="1"/>
  <c r="J49" i="1"/>
  <c r="I45" i="1"/>
  <c r="G15" i="1"/>
  <c r="I8" i="1"/>
  <c r="H45" i="1"/>
  <c r="I46" i="1" s="1"/>
  <c r="G47" i="1"/>
  <c r="H46" i="1"/>
  <c r="H10" i="1"/>
  <c r="F22" i="1"/>
  <c r="F19" i="1"/>
  <c r="F20" i="1"/>
  <c r="I12" i="1" l="1"/>
  <c r="I9" i="1"/>
  <c r="H15" i="1"/>
  <c r="H20" i="1" s="1"/>
  <c r="G244" i="1"/>
  <c r="G243" i="1"/>
  <c r="I47" i="1"/>
  <c r="J46" i="1"/>
  <c r="G20" i="1"/>
  <c r="G22" i="1"/>
  <c r="G19" i="1"/>
  <c r="J8" i="1"/>
  <c r="I10" i="1"/>
  <c r="K49" i="1"/>
  <c r="K45" i="1" s="1"/>
  <c r="J45" i="1"/>
  <c r="H47" i="1"/>
  <c r="F21" i="1"/>
  <c r="J12" i="1" l="1"/>
  <c r="J9" i="1"/>
  <c r="H22" i="1"/>
  <c r="H19" i="1"/>
  <c r="H21" i="1" s="1"/>
  <c r="H244" i="1"/>
  <c r="H243" i="1"/>
  <c r="G21" i="1"/>
  <c r="J47" i="1"/>
  <c r="K8" i="1"/>
  <c r="J10" i="1"/>
  <c r="K46" i="1"/>
  <c r="I15" i="1"/>
  <c r="K12" i="1" l="1"/>
  <c r="K9" i="1"/>
  <c r="I20" i="1"/>
  <c r="I243" i="1"/>
  <c r="I244" i="1"/>
  <c r="K47" i="1"/>
  <c r="K10" i="1"/>
  <c r="K15" i="1"/>
  <c r="I19" i="1"/>
  <c r="I22" i="1"/>
  <c r="J15" i="1"/>
  <c r="J243" i="1" l="1"/>
  <c r="J244" i="1"/>
  <c r="K19" i="1"/>
  <c r="K244" i="1"/>
  <c r="K243" i="1"/>
  <c r="I21" i="1"/>
  <c r="J20" i="1"/>
  <c r="J19" i="1"/>
  <c r="J22" i="1"/>
  <c r="K20" i="1"/>
  <c r="K22" i="1"/>
  <c r="J21" i="1" l="1"/>
  <c r="K21" i="1"/>
  <c r="F39" i="1"/>
  <c r="G39" i="1" s="1"/>
  <c r="H39" i="1" s="1"/>
  <c r="I39" i="1" s="1"/>
  <c r="J39" i="1" s="1"/>
  <c r="K39" i="1" s="1"/>
</calcChain>
</file>

<file path=xl/sharedStrings.xml><?xml version="1.0" encoding="utf-8"?>
<sst xmlns="http://schemas.openxmlformats.org/spreadsheetml/2006/main" count="619" uniqueCount="291">
  <si>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</si>
  <si>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</si>
  <si>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</si>
  <si>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</si>
  <si>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</si>
  <si>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</si>
  <si>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</si>
  <si>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</si>
  <si>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</si>
  <si>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</si>
  <si>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</si>
  <si>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</si>
  <si>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</si>
  <si>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</si>
  <si>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</si>
  <si>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</si>
  <si>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</si>
  <si>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</si>
  <si>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</si>
  <si>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</si>
  <si>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</si>
  <si>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</si>
  <si>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</si>
  <si>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</si>
  <si>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</si>
  <si>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</si>
  <si>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</si>
  <si>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</si>
  <si>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</si>
  <si>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</si>
  <si>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</si>
  <si>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</si>
  <si>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</si>
  <si>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</si>
  <si>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</si>
  <si>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</si>
  <si>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</si>
  <si>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</si>
  <si>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</si>
  <si>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</si>
  <si>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</si>
  <si>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</si>
  <si>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</si>
  <si>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</si>
  <si>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</si>
  <si>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</si>
  <si>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</si>
  <si>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</si>
  <si>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</si>
  <si>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</si>
  <si>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</si>
  <si>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</si>
  <si>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</si>
  <si>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</si>
  <si>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</si>
  <si>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</si>
  <si>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</si>
  <si>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</si>
  <si>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</si>
  <si>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</si>
  <si>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</si>
  <si>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</si>
  <si>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</si>
  <si>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</si>
  <si>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</si>
  <si>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</si>
  <si>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</si>
  <si>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</si>
  <si>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</si>
  <si>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</si>
  <si>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</si>
  <si>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</si>
  <si>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</si>
  <si>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</si>
  <si>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</si>
  <si>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</si>
  <si>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</si>
  <si>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</si>
  <si>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</si>
  <si>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</si>
  <si>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</si>
  <si>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</si>
  <si>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</si>
  <si>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</si>
  <si>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</si>
  <si>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</si>
  <si>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</si>
  <si>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</si>
  <si>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</si>
  <si>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</si>
  <si>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</si>
  <si>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</si>
  <si>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</si>
  <si>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</si>
  <si>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</si>
  <si>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</si>
  <si>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</si>
  <si>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</si>
  <si>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</si>
  <si>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</si>
  <si>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</si>
  <si>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</si>
  <si>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</si>
  <si>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</si>
  <si>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</si>
  <si>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</si>
  <si>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</si>
  <si>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</si>
  <si>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</si>
  <si>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</si>
  <si>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</si>
  <si>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</si>
  <si>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</si>
  <si>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</si>
  <si>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</si>
  <si>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1.1.2</t>
  </si>
  <si>
    <t>1.1.3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</si>
  <si>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</si>
  <si>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</si>
  <si>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</si>
  <si>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</si>
  <si>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</si>
  <si>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</si>
  <si>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</si>
  <si>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</si>
  <si>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</si>
  <si>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</si>
  <si>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</si>
  <si>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</si>
  <si>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</si>
  <si>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</si>
  <si>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</si>
  <si>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>Индекс физического объема инвестиций в основной капитал</t>
  </si>
  <si>
    <t>2.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</si>
  <si>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</si>
  <si>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</si>
  <si>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</si>
  <si>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</si>
  <si>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</si>
  <si>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</si>
  <si>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</si>
  <si>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</si>
  <si>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</si>
  <si>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</si>
  <si>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</si>
  <si>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</si>
  <si>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</si>
  <si>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</si>
  <si>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</si>
  <si>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</si>
  <si>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</si>
  <si>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</si>
  <si>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</si>
  <si>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</si>
  <si>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</si>
  <si>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</si>
  <si>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</si>
  <si>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</si>
  <si>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</si>
  <si>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</si>
  <si>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</si>
  <si>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</si>
  <si>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</si>
  <si>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</si>
  <si>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</si>
  <si>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</si>
  <si>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</si>
  <si>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</si>
  <si>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</si>
  <si>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</si>
  <si>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</si>
  <si>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</si>
  <si>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</si>
  <si>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</si>
  <si>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</si>
  <si>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</si>
  <si>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</si>
  <si>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</si>
  <si>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</si>
  <si>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</si>
  <si>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</si>
  <si>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</si>
  <si>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</si>
  <si>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</si>
  <si>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</si>
  <si>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</si>
  <si>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</si>
  <si>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</si>
  <si>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</si>
  <si>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</si>
  <si>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</si>
  <si>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</si>
  <si>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</si>
  <si>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</si>
  <si>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</si>
  <si>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</si>
  <si>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</si>
  <si>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</si>
  <si>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</si>
  <si>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</si>
  <si>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</si>
  <si>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</si>
  <si>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</si>
  <si>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</si>
  <si>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</si>
  <si>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</si>
  <si>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</si>
  <si>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</si>
  <si>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</si>
  <si>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</si>
  <si>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</si>
  <si>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</si>
  <si>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</si>
  <si>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</si>
  <si>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</si>
  <si>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</si>
  <si>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</si>
  <si>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</si>
  <si>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</si>
  <si>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</si>
  <si>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</si>
  <si>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</si>
  <si>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</si>
  <si>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</si>
  <si>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</si>
  <si>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</si>
  <si>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</si>
  <si>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</si>
  <si>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</si>
  <si>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</si>
  <si>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</si>
  <si>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</si>
  <si>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</si>
  <si>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</si>
  <si>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</si>
  <si>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</si>
  <si>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</si>
  <si>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</si>
  <si>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</si>
  <si>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</si>
  <si>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</si>
  <si>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</si>
  <si>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</si>
  <si>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</si>
  <si>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</si>
  <si>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</si>
  <si>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</si>
  <si>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</si>
  <si>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</si>
  <si>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</si>
  <si>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</si>
  <si>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</si>
  <si>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</si>
  <si>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</si>
  <si>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</si>
  <si>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</si>
  <si>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</si>
  <si>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</si>
  <si>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</si>
  <si>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</si>
  <si>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</si>
  <si>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</si>
  <si>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</si>
  <si>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</si>
  <si>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</si>
  <si>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</si>
  <si>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</si>
  <si>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</si>
  <si>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</si>
  <si>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</si>
  <si>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</si>
  <si>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</si>
  <si>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</si>
  <si>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</si>
  <si>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</si>
  <si>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</si>
  <si>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</si>
  <si>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</si>
  <si>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</si>
  <si>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</si>
  <si>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</si>
  <si>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</si>
  <si>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</si>
  <si>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</si>
  <si>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</si>
  <si>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</si>
  <si>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</si>
  <si>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>Основные показатели прогноза социально-экономического развития муниципального образования Сланцевское городское поселение Сланцевского муниципального района Ленинградской области на 2019 год и плановый период 2020 и 2024 годы</t>
  </si>
  <si>
    <t>Инвестиции в основной капитал, осуществляемые организациями, находящимися на территории муниципального образования</t>
  </si>
  <si>
    <t>Распределение инвестиций в основной капитал по видам экономической деятельности, всего:</t>
  </si>
  <si>
    <t>Инвестиции в основной капитал по источникам финансирования, 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</si>
</sst>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rgb="FF9933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12" fillId="0" borderId="0"/>
    <xf numFmtId="0" fontId="16" fillId="0" borderId="0">
      <alignment vertical="center"/>
    </xf>
  </cellStyleXfs>
  <cellXfs count="11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1" fillId="0" borderId="0" xfId="1" applyFont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1" fontId="13" fillId="0" borderId="2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vertical="top" wrapText="1"/>
    </xf>
    <xf numFmtId="164" fontId="5" fillId="4" borderId="2" xfId="0" applyNumberFormat="1" applyFont="1" applyFill="1" applyBorder="1" applyAlignment="1">
      <alignment horizontal="center" vertical="top" wrapText="1"/>
    </xf>
    <xf numFmtId="165" fontId="13" fillId="0" borderId="2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165" fontId="13" fillId="4" borderId="3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5" fillId="4" borderId="4" xfId="0" applyNumberFormat="1" applyFont="1" applyFill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165" fontId="13" fillId="4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49" fontId="13" fillId="0" borderId="4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left" vertical="top" wrapText="1" indent="7"/>
    </xf>
    <xf numFmtId="165" fontId="13" fillId="4" borderId="2" xfId="0" applyNumberFormat="1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 indent="12"/>
    </xf>
    <xf numFmtId="0" fontId="4" fillId="0" borderId="6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164" fontId="15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5" fillId="0" borderId="2" xfId="5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165" fontId="5" fillId="4" borderId="1" xfId="0" applyNumberFormat="1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164" fontId="18" fillId="4" borderId="1" xfId="0" applyNumberFormat="1" applyFont="1" applyFill="1" applyBorder="1" applyAlignment="1">
      <alignment horizontal="center" vertical="top" wrapText="1"/>
    </xf>
    <xf numFmtId="165" fontId="17" fillId="0" borderId="1" xfId="0" applyNumberFormat="1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/>
    </xf>
    <xf numFmtId="165" fontId="18" fillId="4" borderId="1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4" borderId="3" xfId="0" applyNumberFormat="1" applyFont="1" applyFill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11" fillId="0" borderId="0" xfId="1" applyFont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</cellXfs>
  <cellStyles count="6">
    <cellStyle name="Excel Built-in Normal" xfId="4"/>
    <cellStyle name="TableStyleLight1" xfId="5"/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8"/>
  <sheetViews>
    <sheetView tabSelected="1" showWhiteSpace="0" topLeftCell="A196" zoomScaleSheetLayoutView="120" zoomScalePageLayoutView="120" workbookViewId="0">
      <selection activeCell="H182" sqref="H182:K182"/>
    </sheetView>
  </sheetViews>
  <sheetFormatPr defaultRowHeight="14.4" x14ac:dyDescent="0.3"/>
  <cols>
    <col min="1" max="1" width="6.44140625" style="2" customWidth="1"/>
    <col min="2" max="2" width="49.5546875" customWidth="1"/>
    <col min="3" max="3" width="17.5546875" customWidth="1"/>
    <col min="4" max="4" width="12.5546875" style="2" customWidth="1"/>
    <col min="5" max="5" width="15" customWidth="1"/>
    <col min="6" max="6" width="12.88671875" customWidth="1"/>
    <col min="7" max="7" width="12.44140625" customWidth="1"/>
    <col min="8" max="11" width="14.44140625" customWidth="1"/>
  </cols>
  <sheetData>
    <row r="1" spans="1:11" ht="27" customHeight="1" x14ac:dyDescent="0.3">
      <c r="A1" s="102" t="s">
        <v>287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4.4" customHeight="1" x14ac:dyDescent="0.3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0.199999999999999" customHeight="1" x14ac:dyDescent="0.3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s="38" customFormat="1" ht="12" customHeight="1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21" customHeight="1" x14ac:dyDescent="0.3">
      <c r="A5" s="97" t="s">
        <v>0</v>
      </c>
      <c r="B5" s="97" t="s">
        <v>1</v>
      </c>
      <c r="C5" s="97" t="s">
        <v>2</v>
      </c>
      <c r="D5" s="39" t="s">
        <v>3</v>
      </c>
      <c r="E5" s="6" t="s">
        <v>4</v>
      </c>
      <c r="F5" s="97" t="s">
        <v>5</v>
      </c>
      <c r="G5" s="97"/>
      <c r="H5" s="97"/>
      <c r="I5" s="97"/>
      <c r="J5" s="97"/>
      <c r="K5" s="97"/>
    </row>
    <row r="6" spans="1:11" ht="21.75" customHeight="1" x14ac:dyDescent="0.3">
      <c r="A6" s="97"/>
      <c r="B6" s="97"/>
      <c r="C6" s="97"/>
      <c r="D6" s="7">
        <v>2017</v>
      </c>
      <c r="E6" s="6">
        <v>2018</v>
      </c>
      <c r="F6" s="7">
        <v>2019</v>
      </c>
      <c r="G6" s="7">
        <v>2020</v>
      </c>
      <c r="H6" s="7">
        <v>2021</v>
      </c>
      <c r="I6" s="7">
        <v>2022</v>
      </c>
      <c r="J6" s="7">
        <v>2023</v>
      </c>
      <c r="K6" s="7">
        <v>2024</v>
      </c>
    </row>
    <row r="7" spans="1:11" ht="20.25" customHeight="1" x14ac:dyDescent="0.3">
      <c r="A7" s="8" t="s">
        <v>6</v>
      </c>
      <c r="B7" s="97" t="s">
        <v>7</v>
      </c>
      <c r="C7" s="97"/>
      <c r="D7" s="97"/>
      <c r="E7" s="97"/>
      <c r="F7" s="97"/>
      <c r="G7" s="97"/>
      <c r="H7" s="97"/>
      <c r="I7" s="97"/>
      <c r="J7" s="97"/>
      <c r="K7" s="97"/>
    </row>
    <row r="8" spans="1:11" x14ac:dyDescent="0.3">
      <c r="A8" s="103">
        <v>1</v>
      </c>
      <c r="B8" s="9" t="s">
        <v>8</v>
      </c>
      <c r="C8" s="9" t="s">
        <v>9</v>
      </c>
      <c r="D8" s="11">
        <f>D11+D13</f>
        <v>33402</v>
      </c>
      <c r="E8" s="11">
        <f>D8+D16-D17+D18</f>
        <v>33105</v>
      </c>
      <c r="F8" s="45">
        <f>E8+E16-E17+E18</f>
        <v>32840</v>
      </c>
      <c r="G8" s="11">
        <f t="shared" ref="G8:K8" si="0">F8+F16-F17+F18</f>
        <v>32601</v>
      </c>
      <c r="H8" s="45">
        <f t="shared" si="0"/>
        <v>32378</v>
      </c>
      <c r="I8" s="45">
        <f t="shared" si="0"/>
        <v>32168</v>
      </c>
      <c r="J8" s="45">
        <f t="shared" si="0"/>
        <v>31965</v>
      </c>
      <c r="K8" s="45">
        <f t="shared" si="0"/>
        <v>31765</v>
      </c>
    </row>
    <row r="9" spans="1:11" x14ac:dyDescent="0.3">
      <c r="A9" s="103"/>
      <c r="B9" s="9"/>
      <c r="C9" s="9"/>
      <c r="D9" s="11"/>
      <c r="E9" s="11">
        <f>E8-D8</f>
        <v>-297</v>
      </c>
      <c r="F9" s="11">
        <f t="shared" ref="F9:K9" si="1">F8-E8</f>
        <v>-265</v>
      </c>
      <c r="G9" s="11">
        <f t="shared" si="1"/>
        <v>-239</v>
      </c>
      <c r="H9" s="11">
        <f t="shared" si="1"/>
        <v>-223</v>
      </c>
      <c r="I9" s="11">
        <f t="shared" si="1"/>
        <v>-210</v>
      </c>
      <c r="J9" s="11">
        <f t="shared" si="1"/>
        <v>-203</v>
      </c>
      <c r="K9" s="11">
        <f t="shared" si="1"/>
        <v>-200</v>
      </c>
    </row>
    <row r="10" spans="1:11" x14ac:dyDescent="0.3">
      <c r="A10" s="103"/>
      <c r="B10" s="9" t="s">
        <v>10</v>
      </c>
      <c r="C10" s="12" t="s">
        <v>11</v>
      </c>
      <c r="D10" s="11"/>
      <c r="E10" s="13">
        <f>E8/D8*100</f>
        <v>99.110831686725348</v>
      </c>
      <c r="F10" s="13">
        <f t="shared" ref="F10:K10" si="2">F8/E8*100</f>
        <v>99.199516689321854</v>
      </c>
      <c r="G10" s="13">
        <f t="shared" si="2"/>
        <v>99.272228989037757</v>
      </c>
      <c r="H10" s="13">
        <f t="shared" si="2"/>
        <v>99.315971902702373</v>
      </c>
      <c r="I10" s="13">
        <f t="shared" si="2"/>
        <v>99.351411452220646</v>
      </c>
      <c r="J10" s="13">
        <f t="shared" si="2"/>
        <v>99.368938075105689</v>
      </c>
      <c r="K10" s="13">
        <f t="shared" si="2"/>
        <v>99.374315657750671</v>
      </c>
    </row>
    <row r="11" spans="1:11" x14ac:dyDescent="0.3">
      <c r="A11" s="103" t="s">
        <v>12</v>
      </c>
      <c r="B11" s="9" t="s">
        <v>13</v>
      </c>
      <c r="C11" s="12" t="s">
        <v>9</v>
      </c>
      <c r="D11" s="40">
        <v>32508</v>
      </c>
      <c r="E11" s="40">
        <v>32208</v>
      </c>
      <c r="F11" s="46">
        <v>31970</v>
      </c>
      <c r="G11" s="46">
        <v>31746</v>
      </c>
      <c r="H11" s="46">
        <v>31538</v>
      </c>
      <c r="I11" s="46">
        <v>31338</v>
      </c>
      <c r="J11" s="46">
        <v>31148</v>
      </c>
      <c r="K11" s="46">
        <v>30948</v>
      </c>
    </row>
    <row r="12" spans="1:11" x14ac:dyDescent="0.3">
      <c r="A12" s="103"/>
      <c r="B12" s="9" t="s">
        <v>10</v>
      </c>
      <c r="C12" s="12" t="s">
        <v>11</v>
      </c>
      <c r="D12" s="13"/>
      <c r="E12" s="13">
        <f t="shared" ref="E12:K12" si="3">E11/D11*100</f>
        <v>99.077150239940934</v>
      </c>
      <c r="F12" s="13">
        <f t="shared" si="3"/>
        <v>99.261053154495784</v>
      </c>
      <c r="G12" s="13">
        <f t="shared" si="3"/>
        <v>99.299343134188305</v>
      </c>
      <c r="H12" s="13">
        <f t="shared" si="3"/>
        <v>99.344799344799341</v>
      </c>
      <c r="I12" s="13">
        <f t="shared" si="3"/>
        <v>99.365844378210411</v>
      </c>
      <c r="J12" s="13">
        <f t="shared" si="3"/>
        <v>99.393707320186351</v>
      </c>
      <c r="K12" s="13">
        <f t="shared" si="3"/>
        <v>99.357904199306532</v>
      </c>
    </row>
    <row r="13" spans="1:11" x14ac:dyDescent="0.3">
      <c r="A13" s="103" t="s">
        <v>14</v>
      </c>
      <c r="B13" s="9" t="s">
        <v>15</v>
      </c>
      <c r="C13" s="12" t="s">
        <v>9</v>
      </c>
      <c r="D13" s="40">
        <v>894</v>
      </c>
      <c r="E13" s="11">
        <v>884</v>
      </c>
      <c r="F13" s="45">
        <v>870</v>
      </c>
      <c r="G13" s="11">
        <v>855</v>
      </c>
      <c r="H13" s="11">
        <v>840</v>
      </c>
      <c r="I13" s="11">
        <v>830</v>
      </c>
      <c r="J13" s="11">
        <v>817</v>
      </c>
      <c r="K13" s="11">
        <v>817</v>
      </c>
    </row>
    <row r="14" spans="1:11" x14ac:dyDescent="0.3">
      <c r="A14" s="103"/>
      <c r="B14" s="9" t="s">
        <v>16</v>
      </c>
      <c r="C14" s="12" t="s">
        <v>11</v>
      </c>
      <c r="D14" s="11"/>
      <c r="E14" s="13">
        <f t="shared" ref="E14" si="4">E13/D13*100</f>
        <v>98.881431767337816</v>
      </c>
      <c r="F14" s="13">
        <f t="shared" ref="F14" si="5">F13/E13*100</f>
        <v>98.41628959276018</v>
      </c>
      <c r="G14" s="13">
        <f t="shared" ref="G14:H14" si="6">G13/F13*100</f>
        <v>98.275862068965509</v>
      </c>
      <c r="H14" s="13">
        <f t="shared" si="6"/>
        <v>98.245614035087712</v>
      </c>
      <c r="I14" s="13">
        <f t="shared" ref="I14" si="7">I13/H13*100</f>
        <v>98.80952380952381</v>
      </c>
      <c r="J14" s="13">
        <f t="shared" ref="J14" si="8">J13/I13*100</f>
        <v>98.433734939759034</v>
      </c>
      <c r="K14" s="13">
        <f t="shared" ref="K14" si="9">K13/J13*100</f>
        <v>100</v>
      </c>
    </row>
    <row r="15" spans="1:11" x14ac:dyDescent="0.3">
      <c r="A15" s="14" t="s">
        <v>17</v>
      </c>
      <c r="B15" s="10" t="s">
        <v>18</v>
      </c>
      <c r="C15" s="11" t="s">
        <v>9</v>
      </c>
      <c r="D15" s="11">
        <f>(D8+E8)/2</f>
        <v>33253.5</v>
      </c>
      <c r="E15" s="45">
        <f>(E8+F8)/2</f>
        <v>32972.5</v>
      </c>
      <c r="F15" s="45">
        <f>(F8+G8)/2</f>
        <v>32720.5</v>
      </c>
      <c r="G15" s="45">
        <f>(G8+H8)/2</f>
        <v>32489.5</v>
      </c>
      <c r="H15" s="45">
        <f t="shared" ref="H15:J15" si="10">(H8+I8)/2</f>
        <v>32273</v>
      </c>
      <c r="I15" s="45">
        <f t="shared" si="10"/>
        <v>32066.5</v>
      </c>
      <c r="J15" s="45">
        <f t="shared" si="10"/>
        <v>31865</v>
      </c>
      <c r="K15" s="45">
        <f>(K8+(K8+K16-K17+K18))/2</f>
        <v>31666.5</v>
      </c>
    </row>
    <row r="16" spans="1:11" x14ac:dyDescent="0.3">
      <c r="A16" s="15">
        <v>2</v>
      </c>
      <c r="B16" s="9" t="s">
        <v>19</v>
      </c>
      <c r="C16" s="12" t="s">
        <v>9</v>
      </c>
      <c r="D16" s="47">
        <v>252</v>
      </c>
      <c r="E16" s="47">
        <v>260</v>
      </c>
      <c r="F16" s="47">
        <v>265</v>
      </c>
      <c r="G16" s="48">
        <v>270</v>
      </c>
      <c r="H16" s="48">
        <v>275</v>
      </c>
      <c r="I16" s="48">
        <v>277</v>
      </c>
      <c r="J16" s="48">
        <v>275</v>
      </c>
      <c r="K16" s="48">
        <v>275</v>
      </c>
    </row>
    <row r="17" spans="1:11" x14ac:dyDescent="0.3">
      <c r="A17" s="15">
        <v>3</v>
      </c>
      <c r="B17" s="9" t="s">
        <v>20</v>
      </c>
      <c r="C17" s="12" t="s">
        <v>9</v>
      </c>
      <c r="D17" s="47">
        <v>649</v>
      </c>
      <c r="E17" s="48">
        <v>645</v>
      </c>
      <c r="F17" s="48">
        <v>642</v>
      </c>
      <c r="G17" s="48">
        <v>638</v>
      </c>
      <c r="H17" s="48">
        <v>635</v>
      </c>
      <c r="I17" s="48">
        <v>630</v>
      </c>
      <c r="J17" s="48">
        <v>625</v>
      </c>
      <c r="K17" s="48">
        <v>622</v>
      </c>
    </row>
    <row r="18" spans="1:11" x14ac:dyDescent="0.3">
      <c r="A18" s="15">
        <v>4</v>
      </c>
      <c r="B18" s="9" t="s">
        <v>21</v>
      </c>
      <c r="C18" s="12" t="s">
        <v>9</v>
      </c>
      <c r="D18" s="47">
        <v>100</v>
      </c>
      <c r="E18" s="12">
        <v>120</v>
      </c>
      <c r="F18" s="12">
        <v>138</v>
      </c>
      <c r="G18" s="12">
        <v>145</v>
      </c>
      <c r="H18" s="12">
        <v>150</v>
      </c>
      <c r="I18" s="12">
        <v>150</v>
      </c>
      <c r="J18" s="12">
        <v>150</v>
      </c>
      <c r="K18" s="12">
        <v>150</v>
      </c>
    </row>
    <row r="19" spans="1:11" ht="26.4" x14ac:dyDescent="0.3">
      <c r="A19" s="15">
        <v>5</v>
      </c>
      <c r="B19" s="9" t="s">
        <v>22</v>
      </c>
      <c r="C19" s="12" t="s">
        <v>23</v>
      </c>
      <c r="D19" s="16">
        <f t="shared" ref="D19:K19" si="11">D16/D15*1000</f>
        <v>7.5781496684559526</v>
      </c>
      <c r="E19" s="16">
        <f t="shared" si="11"/>
        <v>7.8853590112972931</v>
      </c>
      <c r="F19" s="16">
        <f t="shared" si="11"/>
        <v>8.0988982442199848</v>
      </c>
      <c r="G19" s="16">
        <f t="shared" si="11"/>
        <v>8.3103771987873003</v>
      </c>
      <c r="H19" s="16">
        <f t="shared" si="11"/>
        <v>8.5210547516499862</v>
      </c>
      <c r="I19" s="16">
        <f t="shared" si="11"/>
        <v>8.638298535855176</v>
      </c>
      <c r="J19" s="16">
        <f t="shared" si="11"/>
        <v>8.6301584810921081</v>
      </c>
      <c r="K19" s="16">
        <f t="shared" si="11"/>
        <v>8.6842562329275417</v>
      </c>
    </row>
    <row r="20" spans="1:11" ht="26.4" x14ac:dyDescent="0.3">
      <c r="A20" s="15">
        <v>6</v>
      </c>
      <c r="B20" s="9" t="s">
        <v>24</v>
      </c>
      <c r="C20" s="12" t="s">
        <v>23</v>
      </c>
      <c r="D20" s="16">
        <f t="shared" ref="D20:K20" si="12">D17/D15*1000</f>
        <v>19.516742598523464</v>
      </c>
      <c r="E20" s="16">
        <f t="shared" si="12"/>
        <v>19.561756008795207</v>
      </c>
      <c r="F20" s="16">
        <f t="shared" si="12"/>
        <v>19.62072706712917</v>
      </c>
      <c r="G20" s="16">
        <f t="shared" si="12"/>
        <v>19.637113528986287</v>
      </c>
      <c r="H20" s="16">
        <f t="shared" si="12"/>
        <v>19.675890062900876</v>
      </c>
      <c r="I20" s="16">
        <f>I17/I15*1000</f>
        <v>19.646671760248232</v>
      </c>
      <c r="J20" s="16">
        <f t="shared" si="12"/>
        <v>19.613996547936608</v>
      </c>
      <c r="K20" s="16">
        <f t="shared" si="12"/>
        <v>19.642208643203386</v>
      </c>
    </row>
    <row r="21" spans="1:11" ht="26.4" x14ac:dyDescent="0.3">
      <c r="A21" s="15">
        <v>7</v>
      </c>
      <c r="B21" s="9" t="s">
        <v>25</v>
      </c>
      <c r="C21" s="12" t="s">
        <v>23</v>
      </c>
      <c r="D21" s="16">
        <f t="shared" ref="D21" si="13">D19-D20</f>
        <v>-11.938592930067511</v>
      </c>
      <c r="E21" s="16">
        <f t="shared" ref="E21:H21" si="14">E19-E20</f>
        <v>-11.676396997497914</v>
      </c>
      <c r="F21" s="16">
        <f t="shared" si="14"/>
        <v>-11.521828822909185</v>
      </c>
      <c r="G21" s="16">
        <f t="shared" si="14"/>
        <v>-11.326736330198987</v>
      </c>
      <c r="H21" s="16">
        <f t="shared" si="14"/>
        <v>-11.15483531125089</v>
      </c>
      <c r="I21" s="16">
        <f t="shared" ref="I21:K21" si="15">I19-I20</f>
        <v>-11.008373224393056</v>
      </c>
      <c r="J21" s="16">
        <f>J19-J20</f>
        <v>-10.9838380668445</v>
      </c>
      <c r="K21" s="16">
        <f t="shared" si="15"/>
        <v>-10.957952410275844</v>
      </c>
    </row>
    <row r="22" spans="1:11" ht="26.4" x14ac:dyDescent="0.3">
      <c r="A22" s="15">
        <v>8</v>
      </c>
      <c r="B22" s="9" t="s">
        <v>26</v>
      </c>
      <c r="C22" s="12" t="s">
        <v>23</v>
      </c>
      <c r="D22" s="16">
        <f t="shared" ref="D22:K22" si="16">D18/D15*1000</f>
        <v>3.0072022493872828</v>
      </c>
      <c r="E22" s="16">
        <f t="shared" si="16"/>
        <v>3.6393964667525966</v>
      </c>
      <c r="F22" s="16">
        <f t="shared" si="16"/>
        <v>4.2175394630277658</v>
      </c>
      <c r="G22" s="16">
        <f t="shared" si="16"/>
        <v>4.4629803474968837</v>
      </c>
      <c r="H22" s="16">
        <f t="shared" si="16"/>
        <v>4.6478480463545377</v>
      </c>
      <c r="I22" s="16">
        <f t="shared" si="16"/>
        <v>4.6777789905352938</v>
      </c>
      <c r="J22" s="16">
        <f t="shared" si="16"/>
        <v>4.7073591715047858</v>
      </c>
      <c r="K22" s="16">
        <f t="shared" si="16"/>
        <v>4.7368670361422955</v>
      </c>
    </row>
    <row r="23" spans="1:11" ht="23.25" customHeight="1" x14ac:dyDescent="0.3">
      <c r="A23" s="97" t="s">
        <v>0</v>
      </c>
      <c r="B23" s="97" t="s">
        <v>1</v>
      </c>
      <c r="C23" s="97" t="s">
        <v>2</v>
      </c>
      <c r="D23" s="39" t="s">
        <v>3</v>
      </c>
      <c r="E23" s="6" t="s">
        <v>4</v>
      </c>
      <c r="F23" s="97" t="s">
        <v>5</v>
      </c>
      <c r="G23" s="97"/>
      <c r="H23" s="97"/>
      <c r="I23" s="97"/>
      <c r="J23" s="97"/>
      <c r="K23" s="97"/>
    </row>
    <row r="24" spans="1:11" ht="18" customHeight="1" x14ac:dyDescent="0.3">
      <c r="A24" s="97"/>
      <c r="B24" s="97"/>
      <c r="C24" s="97"/>
      <c r="D24" s="7">
        <v>2017</v>
      </c>
      <c r="E24" s="6">
        <v>2018</v>
      </c>
      <c r="F24" s="7">
        <v>2019</v>
      </c>
      <c r="G24" s="7">
        <v>2020</v>
      </c>
      <c r="H24" s="7">
        <v>2021</v>
      </c>
      <c r="I24" s="7">
        <v>2022</v>
      </c>
      <c r="J24" s="7">
        <v>2023</v>
      </c>
      <c r="K24" s="7">
        <v>2024</v>
      </c>
    </row>
    <row r="25" spans="1:11" ht="15.75" customHeight="1" x14ac:dyDescent="0.3">
      <c r="A25" s="17" t="s">
        <v>27</v>
      </c>
      <c r="B25" s="93" t="s">
        <v>28</v>
      </c>
      <c r="C25" s="93"/>
      <c r="D25" s="93"/>
      <c r="E25" s="93"/>
      <c r="F25" s="93"/>
      <c r="G25" s="93"/>
      <c r="H25" s="93"/>
      <c r="I25" s="93"/>
      <c r="J25" s="93"/>
      <c r="K25" s="93"/>
    </row>
    <row r="26" spans="1:11" ht="27.75" customHeight="1" x14ac:dyDescent="0.3">
      <c r="A26" s="15">
        <v>1</v>
      </c>
      <c r="B26" s="9" t="s">
        <v>29</v>
      </c>
      <c r="C26" s="7" t="s">
        <v>9</v>
      </c>
      <c r="D26" s="49">
        <v>13802</v>
      </c>
      <c r="E26" s="50">
        <f>D26*0.998</f>
        <v>13774.396000000001</v>
      </c>
      <c r="F26" s="50">
        <f>E26*0.989</f>
        <v>13622.877644</v>
      </c>
      <c r="G26" s="50">
        <f>F26*0.986</f>
        <v>13432.157356984</v>
      </c>
      <c r="H26" s="50">
        <f>G26</f>
        <v>13432.157356984</v>
      </c>
      <c r="I26" s="50">
        <f>H26*0.989</f>
        <v>13284.403626057176</v>
      </c>
      <c r="J26" s="50">
        <v>13284.403626057176</v>
      </c>
      <c r="K26" s="50">
        <v>13284.403626057176</v>
      </c>
    </row>
    <row r="27" spans="1:11" ht="33" customHeight="1" x14ac:dyDescent="0.3">
      <c r="A27" s="15" t="s">
        <v>30</v>
      </c>
      <c r="B27" s="18" t="s">
        <v>31</v>
      </c>
      <c r="C27" s="7" t="s">
        <v>11</v>
      </c>
      <c r="D27" s="49">
        <v>1.1200000000000001</v>
      </c>
      <c r="E27" s="92">
        <v>1.0867326732673268</v>
      </c>
      <c r="F27" s="92">
        <v>0.97029702970297027</v>
      </c>
      <c r="G27" s="92">
        <v>0.97959183673469385</v>
      </c>
      <c r="H27" s="92">
        <v>0.95918367346938771</v>
      </c>
      <c r="I27" s="92">
        <v>0.97916666666666663</v>
      </c>
      <c r="J27" s="92">
        <v>0.96808510638297884</v>
      </c>
      <c r="K27" s="49">
        <v>0.91</v>
      </c>
    </row>
    <row r="28" spans="1:11" ht="41.25" customHeight="1" x14ac:dyDescent="0.3">
      <c r="A28" s="15" t="s">
        <v>32</v>
      </c>
      <c r="B28" s="18" t="s">
        <v>33</v>
      </c>
      <c r="C28" s="7" t="s">
        <v>9</v>
      </c>
      <c r="D28" s="49">
        <v>204</v>
      </c>
      <c r="E28" s="50">
        <v>198.81355932203388</v>
      </c>
      <c r="F28" s="50">
        <v>194.4915254237288</v>
      </c>
      <c r="G28" s="50">
        <v>190.16949152542372</v>
      </c>
      <c r="H28" s="50">
        <v>190.16949152542372</v>
      </c>
      <c r="I28" s="50">
        <v>185.74694521087898</v>
      </c>
      <c r="J28" s="50">
        <v>186</v>
      </c>
      <c r="K28" s="50">
        <v>186</v>
      </c>
    </row>
    <row r="29" spans="1:11" ht="32.25" customHeight="1" x14ac:dyDescent="0.3">
      <c r="A29" s="15" t="s">
        <v>34</v>
      </c>
      <c r="B29" s="18" t="s">
        <v>35</v>
      </c>
      <c r="C29" s="7" t="s">
        <v>36</v>
      </c>
      <c r="D29" s="49">
        <v>133</v>
      </c>
      <c r="E29" s="50">
        <v>145.29411764705881</v>
      </c>
      <c r="F29" s="50">
        <v>167.64705882352939</v>
      </c>
      <c r="G29" s="50">
        <v>167.64705882352939</v>
      </c>
      <c r="H29" s="50">
        <v>167.64705882352939</v>
      </c>
      <c r="I29" s="50">
        <v>162.40808823529409</v>
      </c>
      <c r="J29" s="50">
        <v>162</v>
      </c>
      <c r="K29" s="50">
        <v>162</v>
      </c>
    </row>
    <row r="30" spans="1:11" s="1" customFormat="1" ht="18.75" customHeight="1" x14ac:dyDescent="0.3">
      <c r="A30" s="14" t="s">
        <v>37</v>
      </c>
      <c r="B30" s="19" t="s">
        <v>38</v>
      </c>
      <c r="C30" s="20" t="s">
        <v>36</v>
      </c>
      <c r="D30" s="86">
        <v>479</v>
      </c>
      <c r="E30" s="86">
        <v>275</v>
      </c>
      <c r="F30" s="86">
        <v>275</v>
      </c>
      <c r="G30" s="86">
        <v>275</v>
      </c>
      <c r="H30" s="86">
        <v>275</v>
      </c>
      <c r="I30" s="86">
        <v>275</v>
      </c>
      <c r="J30" s="86">
        <v>275</v>
      </c>
      <c r="K30" s="86">
        <v>275</v>
      </c>
    </row>
    <row r="31" spans="1:11" s="1" customFormat="1" ht="14.25" customHeight="1" x14ac:dyDescent="0.3">
      <c r="A31" s="14" t="s">
        <v>39</v>
      </c>
      <c r="B31" s="10" t="s">
        <v>40</v>
      </c>
      <c r="C31" s="20" t="s">
        <v>36</v>
      </c>
      <c r="D31" s="86"/>
      <c r="E31" s="86">
        <v>23</v>
      </c>
      <c r="F31" s="86">
        <v>23</v>
      </c>
      <c r="G31" s="86">
        <v>23</v>
      </c>
      <c r="H31" s="86">
        <v>23</v>
      </c>
      <c r="I31" s="86">
        <v>23</v>
      </c>
      <c r="J31" s="86">
        <v>23</v>
      </c>
      <c r="K31" s="86">
        <v>23</v>
      </c>
    </row>
    <row r="32" spans="1:11" s="1" customFormat="1" ht="16.5" customHeight="1" x14ac:dyDescent="0.3">
      <c r="A32" s="14" t="s">
        <v>41</v>
      </c>
      <c r="B32" s="10" t="s">
        <v>42</v>
      </c>
      <c r="C32" s="20" t="s">
        <v>36</v>
      </c>
      <c r="D32" s="86"/>
      <c r="E32" s="86">
        <f t="shared" ref="E32:K32" si="17">E30-E31</f>
        <v>252</v>
      </c>
      <c r="F32" s="86">
        <f t="shared" si="17"/>
        <v>252</v>
      </c>
      <c r="G32" s="86">
        <f t="shared" si="17"/>
        <v>252</v>
      </c>
      <c r="H32" s="86">
        <f t="shared" si="17"/>
        <v>252</v>
      </c>
      <c r="I32" s="86">
        <f t="shared" si="17"/>
        <v>252</v>
      </c>
      <c r="J32" s="86">
        <f t="shared" si="17"/>
        <v>252</v>
      </c>
      <c r="K32" s="86">
        <f t="shared" si="17"/>
        <v>252</v>
      </c>
    </row>
    <row r="33" spans="1:11" s="1" customFormat="1" ht="32.25" customHeight="1" x14ac:dyDescent="0.3">
      <c r="A33" s="14" t="s">
        <v>43</v>
      </c>
      <c r="B33" s="21" t="s">
        <v>44</v>
      </c>
      <c r="C33" s="22" t="s">
        <v>9</v>
      </c>
      <c r="D33" s="11">
        <v>4985</v>
      </c>
      <c r="E33" s="11">
        <v>4943</v>
      </c>
      <c r="F33" s="42">
        <f>E33*1.002</f>
        <v>4952.8860000000004</v>
      </c>
      <c r="G33" s="42">
        <f t="shared" ref="G33:K33" si="18">F33*1.002</f>
        <v>4962.7917720000005</v>
      </c>
      <c r="H33" s="42">
        <f t="shared" si="18"/>
        <v>4972.7173555440004</v>
      </c>
      <c r="I33" s="42">
        <f t="shared" si="18"/>
        <v>4982.6627902550881</v>
      </c>
      <c r="J33" s="42">
        <f t="shared" si="18"/>
        <v>4992.6281158355987</v>
      </c>
      <c r="K33" s="42">
        <f t="shared" si="18"/>
        <v>5002.6133720672697</v>
      </c>
    </row>
    <row r="34" spans="1:11" s="1" customFormat="1" ht="31.5" customHeight="1" x14ac:dyDescent="0.3">
      <c r="A34" s="14" t="s">
        <v>45</v>
      </c>
      <c r="B34" s="21" t="s">
        <v>46</v>
      </c>
      <c r="C34" s="22" t="s">
        <v>47</v>
      </c>
      <c r="D34" s="11">
        <v>33220</v>
      </c>
      <c r="E34" s="41">
        <f>D34*1.05</f>
        <v>34881</v>
      </c>
      <c r="F34" s="41">
        <f>E34*1.053</f>
        <v>36729.692999999999</v>
      </c>
      <c r="G34" s="41">
        <f>F34*1.05</f>
        <v>38566.177649999998</v>
      </c>
      <c r="H34" s="41">
        <f>G34*1.049</f>
        <v>40455.920354849994</v>
      </c>
      <c r="I34" s="41">
        <f>H34*1.049</f>
        <v>42438.260452237642</v>
      </c>
      <c r="J34" s="41">
        <f>I34*1.049</f>
        <v>44517.735214397282</v>
      </c>
      <c r="K34" s="41">
        <f>J34*1.048</f>
        <v>46654.586504688355</v>
      </c>
    </row>
    <row r="35" spans="1:11" s="1" customFormat="1" ht="44.25" customHeight="1" x14ac:dyDescent="0.3">
      <c r="A35" s="23" t="s">
        <v>48</v>
      </c>
      <c r="B35" s="21" t="s">
        <v>49</v>
      </c>
      <c r="C35" s="22" t="s">
        <v>50</v>
      </c>
      <c r="D35" s="41">
        <v>2304600</v>
      </c>
      <c r="E35" s="41">
        <f>E33*E34*12</f>
        <v>2069001396</v>
      </c>
      <c r="F35" s="41">
        <f>F34*F33*12/1000</f>
        <v>2183015.7869279762</v>
      </c>
      <c r="G35" s="41">
        <f t="shared" ref="G35:H35" si="19">G34*G33*12/1000</f>
        <v>2296750.9094269238</v>
      </c>
      <c r="H35" s="41">
        <f t="shared" si="19"/>
        <v>2414110.2873968203</v>
      </c>
      <c r="I35" s="41">
        <f t="shared" ref="I35:K35" si="20">I34*I33*12/1000</f>
        <v>2537466.4948622226</v>
      </c>
      <c r="J35" s="41">
        <f t="shared" si="20"/>
        <v>2667125.9578166925</v>
      </c>
      <c r="K35" s="41">
        <f t="shared" si="20"/>
        <v>2800738.2997994777</v>
      </c>
    </row>
    <row r="36" spans="1:11" ht="18" customHeight="1" x14ac:dyDescent="0.3">
      <c r="A36" s="97" t="s">
        <v>0</v>
      </c>
      <c r="B36" s="97" t="s">
        <v>1</v>
      </c>
      <c r="C36" s="97" t="s">
        <v>2</v>
      </c>
      <c r="D36" s="39" t="s">
        <v>3</v>
      </c>
      <c r="E36" s="6" t="s">
        <v>4</v>
      </c>
      <c r="F36" s="97" t="s">
        <v>5</v>
      </c>
      <c r="G36" s="97"/>
      <c r="H36" s="97"/>
      <c r="I36" s="97"/>
      <c r="J36" s="97"/>
      <c r="K36" s="97"/>
    </row>
    <row r="37" spans="1:11" ht="18.75" customHeight="1" x14ac:dyDescent="0.3">
      <c r="A37" s="97"/>
      <c r="B37" s="97"/>
      <c r="C37" s="97"/>
      <c r="D37" s="7">
        <v>2017</v>
      </c>
      <c r="E37" s="6">
        <v>2018</v>
      </c>
      <c r="F37" s="7">
        <v>2019</v>
      </c>
      <c r="G37" s="7">
        <v>2020</v>
      </c>
      <c r="H37" s="7">
        <v>2021</v>
      </c>
      <c r="I37" s="7">
        <v>2022</v>
      </c>
      <c r="J37" s="7">
        <v>2023</v>
      </c>
      <c r="K37" s="7">
        <v>2024</v>
      </c>
    </row>
    <row r="38" spans="1:11" ht="18" customHeight="1" x14ac:dyDescent="0.3">
      <c r="A38" s="24" t="s">
        <v>51</v>
      </c>
      <c r="B38" s="98" t="s">
        <v>52</v>
      </c>
      <c r="C38" s="98"/>
      <c r="D38" s="98"/>
      <c r="E38" s="98"/>
      <c r="F38" s="98"/>
      <c r="G38" s="98"/>
      <c r="H38" s="98"/>
      <c r="I38" s="98"/>
      <c r="J38" s="98"/>
      <c r="K38" s="98"/>
    </row>
    <row r="39" spans="1:11" ht="42" customHeight="1" x14ac:dyDescent="0.3">
      <c r="A39" s="104">
        <v>1</v>
      </c>
      <c r="B39" s="25" t="s">
        <v>53</v>
      </c>
      <c r="C39" s="21" t="s">
        <v>50</v>
      </c>
      <c r="D39" s="26">
        <v>11021620</v>
      </c>
      <c r="E39" s="26">
        <v>11238294.02758</v>
      </c>
      <c r="F39" s="85">
        <f>E39*F40*F41/10000</f>
        <v>11864267.004916204</v>
      </c>
      <c r="G39" s="85">
        <f t="shared" ref="G39:K39" si="21">F39*G40*G41/10000</f>
        <v>12550092.823402388</v>
      </c>
      <c r="H39" s="85">
        <f t="shared" si="21"/>
        <v>13327244.771398757</v>
      </c>
      <c r="I39" s="85">
        <f t="shared" si="21"/>
        <v>14248783.765606664</v>
      </c>
      <c r="J39" s="85">
        <f t="shared" si="21"/>
        <v>15292934.63995032</v>
      </c>
      <c r="K39" s="85">
        <f t="shared" si="21"/>
        <v>16461100.745357566</v>
      </c>
    </row>
    <row r="40" spans="1:11" ht="60.75" customHeight="1" x14ac:dyDescent="0.3">
      <c r="A40" s="104"/>
      <c r="B40" s="25" t="s">
        <v>54</v>
      </c>
      <c r="C40" s="21" t="s">
        <v>55</v>
      </c>
      <c r="D40" s="26"/>
      <c r="E40" s="26">
        <v>103.1</v>
      </c>
      <c r="F40" s="26">
        <v>102</v>
      </c>
      <c r="G40" s="26">
        <v>102.6</v>
      </c>
      <c r="H40" s="26">
        <v>102.8</v>
      </c>
      <c r="I40" s="26">
        <v>103.1</v>
      </c>
      <c r="J40" s="26">
        <v>103.2</v>
      </c>
      <c r="K40" s="26">
        <v>103.3</v>
      </c>
    </row>
    <row r="41" spans="1:11" ht="30" customHeight="1" x14ac:dyDescent="0.3">
      <c r="A41" s="104"/>
      <c r="B41" s="27" t="s">
        <v>56</v>
      </c>
      <c r="C41" s="21" t="s">
        <v>57</v>
      </c>
      <c r="D41" s="26"/>
      <c r="E41" s="26">
        <v>98.9</v>
      </c>
      <c r="F41" s="26">
        <v>103.5</v>
      </c>
      <c r="G41" s="26">
        <v>103.1</v>
      </c>
      <c r="H41" s="26">
        <v>103.3</v>
      </c>
      <c r="I41" s="26">
        <v>103.7</v>
      </c>
      <c r="J41" s="26">
        <v>104</v>
      </c>
      <c r="K41" s="26">
        <v>104.2</v>
      </c>
    </row>
    <row r="42" spans="1:11" ht="69" customHeight="1" x14ac:dyDescent="0.3">
      <c r="A42" s="104" t="s">
        <v>30</v>
      </c>
      <c r="B42" s="25" t="s">
        <v>58</v>
      </c>
      <c r="C42" s="21" t="s">
        <v>59</v>
      </c>
      <c r="D42" s="26"/>
      <c r="E42" s="26">
        <f>D42*E43*E44/10000</f>
        <v>0</v>
      </c>
      <c r="F42" s="26">
        <f>E42*F43*F44/10000</f>
        <v>0</v>
      </c>
      <c r="G42" s="26">
        <f>F42*G43*G44/10000</f>
        <v>0</v>
      </c>
      <c r="H42" s="26">
        <f>G42*H43*H44/10000</f>
        <v>0</v>
      </c>
      <c r="I42" s="26">
        <f t="shared" ref="I42:K42" si="22">H42*I43*I44/10000</f>
        <v>0</v>
      </c>
      <c r="J42" s="26">
        <f t="shared" si="22"/>
        <v>0</v>
      </c>
      <c r="K42" s="26">
        <f t="shared" si="22"/>
        <v>0</v>
      </c>
    </row>
    <row r="43" spans="1:11" ht="59.25" customHeight="1" x14ac:dyDescent="0.3">
      <c r="A43" s="104"/>
      <c r="B43" s="27" t="s">
        <v>60</v>
      </c>
      <c r="C43" s="21" t="s">
        <v>55</v>
      </c>
      <c r="D43" s="26"/>
      <c r="E43" s="26"/>
      <c r="F43" s="26"/>
      <c r="G43" s="26"/>
      <c r="H43" s="26"/>
      <c r="I43" s="26"/>
      <c r="J43" s="26"/>
      <c r="K43" s="26"/>
    </row>
    <row r="44" spans="1:11" ht="26.4" x14ac:dyDescent="0.3">
      <c r="A44" s="104"/>
      <c r="B44" s="25" t="s">
        <v>61</v>
      </c>
      <c r="C44" s="21" t="s">
        <v>57</v>
      </c>
      <c r="D44" s="26"/>
      <c r="E44" s="26"/>
      <c r="F44" s="26"/>
      <c r="G44" s="26"/>
      <c r="H44" s="26"/>
      <c r="I44" s="26"/>
      <c r="J44" s="26"/>
      <c r="K44" s="26"/>
    </row>
    <row r="45" spans="1:11" ht="67.5" customHeight="1" x14ac:dyDescent="0.3">
      <c r="A45" s="94">
        <v>3</v>
      </c>
      <c r="B45" s="25" t="s">
        <v>62</v>
      </c>
      <c r="C45" s="21" t="s">
        <v>59</v>
      </c>
      <c r="D45" s="26">
        <f>D49+D58+D61+D64+D67+D70+D73+D76+D79+D82+D85+D88+D91+D94+D52+D55+D97+D100+D103+D106+D109+D112+D115+D118</f>
        <v>8237655</v>
      </c>
      <c r="E45" s="26">
        <f t="shared" ref="E45:H45" si="23">E49+E58+E61+E64+E67+E70+E73+E76+E79+E82+E85+E88+E91+E94+E52+E55+E97+E100+E103+E106+E109+E112+E115+E118</f>
        <v>8399599.0596450008</v>
      </c>
      <c r="F45" s="26">
        <f t="shared" si="23"/>
        <v>8867456.7272672281</v>
      </c>
      <c r="G45" s="26">
        <f t="shared" si="23"/>
        <v>9380048.9308436364</v>
      </c>
      <c r="H45" s="26">
        <f t="shared" si="23"/>
        <v>9960899.0808371957</v>
      </c>
      <c r="I45" s="26">
        <f t="shared" ref="I45:K45" si="24">I49+I58+I61+I64+I67+I70+I73+I76+I79+I82+I85+I88+I91+I94+I52+I55+I97+I100+I103+I106+I109+I112+I115+I118</f>
        <v>10649665.369579844</v>
      </c>
      <c r="J45" s="26">
        <f t="shared" si="24"/>
        <v>11430072.847862655</v>
      </c>
      <c r="K45" s="26">
        <f t="shared" si="24"/>
        <v>12303170.392419491</v>
      </c>
    </row>
    <row r="46" spans="1:11" ht="51.75" customHeight="1" x14ac:dyDescent="0.3">
      <c r="A46" s="94"/>
      <c r="B46" s="25" t="s">
        <v>63</v>
      </c>
      <c r="C46" s="21" t="s">
        <v>55</v>
      </c>
      <c r="D46" s="26"/>
      <c r="E46" s="26">
        <f>(D49*E50+D58*E59+D61*E62+D64*E65+D67*E68+D70*E71+D73*E74+D76*E77+D79*E80+D82*E83+D85*E86+D88*E89+D91*E92+D94*E95)/D45</f>
        <v>103.1</v>
      </c>
      <c r="F46" s="26">
        <f>(E49*F50+E58*F59+E61*F62+E64*F65+E67*F68+E70*F71+E73*F74+E76*F77+E79*F80+E82*F83+E85*F86+E88*F89+E91*F92+E94*F95)/E45</f>
        <v>102</v>
      </c>
      <c r="G46" s="26">
        <f>(F49*G50+F58*G59+F61*G62+F64*G65+F67*G68+F70*G71+F73*G74+F76*G77+F79*G80+F82*G83+F85*G86+F88*G89+F91*G92+F94*G95)/F45</f>
        <v>102.6</v>
      </c>
      <c r="H46" s="26">
        <f>(G49*H50+G58*H59+G61*H62+G64*H65+G67*H68+G70*H71+G73*H74+G76*H77+G79*H80+G82*H83+G85*H86+G88*H89+G91*H92+G94*H95)/G45</f>
        <v>102.8</v>
      </c>
      <c r="I46" s="26">
        <f t="shared" ref="I46:K46" si="25">(H49*I50+H58*I59+H61*I62+H64*I65+H67*I68+H70*I71+H73*I74+H76*I77+H79*I80+H82*I83+H85*I86+H88*I89+H91*I92+H94*I95)/H45</f>
        <v>103.1</v>
      </c>
      <c r="J46" s="26">
        <f t="shared" si="25"/>
        <v>103.2</v>
      </c>
      <c r="K46" s="26">
        <f t="shared" si="25"/>
        <v>103.3</v>
      </c>
    </row>
    <row r="47" spans="1:11" ht="26.25" customHeight="1" x14ac:dyDescent="0.3">
      <c r="A47" s="94"/>
      <c r="B47" s="25" t="s">
        <v>61</v>
      </c>
      <c r="C47" s="21" t="s">
        <v>57</v>
      </c>
      <c r="D47" s="26"/>
      <c r="E47" s="26">
        <f>E45/D45/E46*10000</f>
        <v>98.9</v>
      </c>
      <c r="F47" s="26">
        <f>F45/E45/F46*10000</f>
        <v>103.50000000000001</v>
      </c>
      <c r="G47" s="26">
        <f>G45/F45/G46*10000</f>
        <v>103.09999999999998</v>
      </c>
      <c r="H47" s="26">
        <f>H45/G45/H46*10000</f>
        <v>103.29999999999998</v>
      </c>
      <c r="I47" s="26">
        <f t="shared" ref="I47:K47" si="26">I45/H45/I46*10000</f>
        <v>103.69999999999999</v>
      </c>
      <c r="J47" s="26">
        <f t="shared" si="26"/>
        <v>104</v>
      </c>
      <c r="K47" s="26">
        <f t="shared" si="26"/>
        <v>104.19999999999999</v>
      </c>
    </row>
    <row r="48" spans="1:11" ht="12.75" customHeight="1" x14ac:dyDescent="0.3">
      <c r="A48" s="15"/>
      <c r="B48" s="95" t="s">
        <v>64</v>
      </c>
      <c r="C48" s="95"/>
      <c r="D48" s="95"/>
      <c r="E48" s="95"/>
      <c r="F48" s="95"/>
      <c r="G48" s="95"/>
      <c r="H48" s="95"/>
      <c r="I48" s="28"/>
      <c r="J48" s="28"/>
      <c r="K48" s="28"/>
    </row>
    <row r="49" spans="1:11" ht="39" customHeight="1" x14ac:dyDescent="0.3">
      <c r="A49" s="96" t="s">
        <v>65</v>
      </c>
      <c r="B49" s="25" t="s">
        <v>66</v>
      </c>
      <c r="C49" s="25" t="s">
        <v>59</v>
      </c>
      <c r="D49" s="29"/>
      <c r="E49" s="26">
        <f>D49*E50*E51/10000</f>
        <v>0</v>
      </c>
      <c r="F49" s="26">
        <f>E49*F50*F51/10000</f>
        <v>0</v>
      </c>
      <c r="G49" s="26">
        <f>F49*G50*G51/10000</f>
        <v>0</v>
      </c>
      <c r="H49" s="26">
        <f>G49*H50*H51/10000</f>
        <v>0</v>
      </c>
      <c r="I49" s="26">
        <f t="shared" ref="I49:K49" si="27">H49*I50*I51/10000</f>
        <v>0</v>
      </c>
      <c r="J49" s="26">
        <f t="shared" si="27"/>
        <v>0</v>
      </c>
      <c r="K49" s="26">
        <f t="shared" si="27"/>
        <v>0</v>
      </c>
    </row>
    <row r="50" spans="1:11" ht="53.25" customHeight="1" x14ac:dyDescent="0.3">
      <c r="A50" s="96"/>
      <c r="B50" s="25" t="s">
        <v>63</v>
      </c>
      <c r="C50" s="25" t="s">
        <v>55</v>
      </c>
      <c r="D50" s="26"/>
      <c r="E50" s="26"/>
      <c r="F50" s="26"/>
      <c r="G50" s="26"/>
      <c r="H50" s="26"/>
      <c r="I50" s="26"/>
      <c r="J50" s="26"/>
      <c r="K50" s="26"/>
    </row>
    <row r="51" spans="1:11" ht="31.5" customHeight="1" x14ac:dyDescent="0.3">
      <c r="A51" s="96"/>
      <c r="B51" s="25" t="s">
        <v>61</v>
      </c>
      <c r="C51" s="25" t="s">
        <v>57</v>
      </c>
      <c r="D51" s="26"/>
      <c r="E51" s="26"/>
      <c r="F51" s="26"/>
      <c r="G51" s="26"/>
      <c r="H51" s="26"/>
      <c r="I51" s="26"/>
      <c r="J51" s="26"/>
      <c r="K51" s="26"/>
    </row>
    <row r="52" spans="1:11" ht="31.5" customHeight="1" x14ac:dyDescent="0.3">
      <c r="A52" s="96" t="s">
        <v>67</v>
      </c>
      <c r="B52" s="25" t="s">
        <v>68</v>
      </c>
      <c r="C52" s="25" t="s">
        <v>59</v>
      </c>
      <c r="D52" s="26"/>
      <c r="E52" s="26">
        <f>D52*E53*E54/10000</f>
        <v>0</v>
      </c>
      <c r="F52" s="26">
        <f>E52*F53*F54/10000</f>
        <v>0</v>
      </c>
      <c r="G52" s="26">
        <f>F52*G53*G54/10000</f>
        <v>0</v>
      </c>
      <c r="H52" s="26">
        <f>G52*H53*H54/10000</f>
        <v>0</v>
      </c>
      <c r="I52" s="26">
        <f t="shared" ref="I52:K52" si="28">H52*I53*I54/10000</f>
        <v>0</v>
      </c>
      <c r="J52" s="26">
        <f t="shared" si="28"/>
        <v>0</v>
      </c>
      <c r="K52" s="26">
        <f t="shared" si="28"/>
        <v>0</v>
      </c>
    </row>
    <row r="53" spans="1:11" ht="55.5" customHeight="1" x14ac:dyDescent="0.3">
      <c r="A53" s="96"/>
      <c r="B53" s="25" t="s">
        <v>63</v>
      </c>
      <c r="C53" s="25" t="s">
        <v>55</v>
      </c>
      <c r="D53" s="26"/>
      <c r="E53" s="26"/>
      <c r="F53" s="26"/>
      <c r="G53" s="26"/>
      <c r="H53" s="26"/>
      <c r="I53" s="26"/>
      <c r="J53" s="26"/>
      <c r="K53" s="26"/>
    </row>
    <row r="54" spans="1:11" ht="31.5" customHeight="1" x14ac:dyDescent="0.3">
      <c r="A54" s="96"/>
      <c r="B54" s="25" t="s">
        <v>61</v>
      </c>
      <c r="C54" s="25" t="s">
        <v>57</v>
      </c>
      <c r="D54" s="26"/>
      <c r="E54" s="26"/>
      <c r="F54" s="26"/>
      <c r="G54" s="26"/>
      <c r="H54" s="26"/>
      <c r="I54" s="26"/>
      <c r="J54" s="26"/>
      <c r="K54" s="26"/>
    </row>
    <row r="55" spans="1:11" ht="31.5" customHeight="1" x14ac:dyDescent="0.3">
      <c r="A55" s="96" t="s">
        <v>69</v>
      </c>
      <c r="B55" s="25" t="s">
        <v>70</v>
      </c>
      <c r="C55" s="25" t="s">
        <v>59</v>
      </c>
      <c r="D55" s="26"/>
      <c r="E55" s="26">
        <f>D55*E56*E57/10000</f>
        <v>0</v>
      </c>
      <c r="F55" s="26">
        <f>E55*F56*F57/10000</f>
        <v>0</v>
      </c>
      <c r="G55" s="26">
        <f>F55*G56*G57/10000</f>
        <v>0</v>
      </c>
      <c r="H55" s="26">
        <f>G55*H56*H57/10000</f>
        <v>0</v>
      </c>
      <c r="I55" s="26">
        <f t="shared" ref="I55:K55" si="29">H55*I56*I57/10000</f>
        <v>0</v>
      </c>
      <c r="J55" s="26">
        <f t="shared" si="29"/>
        <v>0</v>
      </c>
      <c r="K55" s="26">
        <f t="shared" si="29"/>
        <v>0</v>
      </c>
    </row>
    <row r="56" spans="1:11" ht="55.5" customHeight="1" x14ac:dyDescent="0.3">
      <c r="A56" s="96"/>
      <c r="B56" s="25" t="s">
        <v>63</v>
      </c>
      <c r="C56" s="25" t="s">
        <v>55</v>
      </c>
      <c r="D56" s="26"/>
      <c r="E56" s="26"/>
      <c r="F56" s="26"/>
      <c r="G56" s="26"/>
      <c r="H56" s="26"/>
      <c r="I56" s="26"/>
      <c r="J56" s="26"/>
      <c r="K56" s="26"/>
    </row>
    <row r="57" spans="1:11" ht="31.5" customHeight="1" x14ac:dyDescent="0.3">
      <c r="A57" s="96"/>
      <c r="B57" s="25" t="s">
        <v>61</v>
      </c>
      <c r="C57" s="25" t="s">
        <v>57</v>
      </c>
      <c r="D57" s="26"/>
      <c r="E57" s="26"/>
      <c r="F57" s="26"/>
      <c r="G57" s="26"/>
      <c r="H57" s="26"/>
      <c r="I57" s="26"/>
      <c r="J57" s="26"/>
      <c r="K57" s="26"/>
    </row>
    <row r="58" spans="1:11" ht="32.25" customHeight="1" x14ac:dyDescent="0.3">
      <c r="A58" s="96" t="s">
        <v>71</v>
      </c>
      <c r="B58" s="25" t="s">
        <v>72</v>
      </c>
      <c r="C58" s="25" t="s">
        <v>59</v>
      </c>
      <c r="D58" s="29"/>
      <c r="E58" s="26">
        <f>D58*E59*E60/10000</f>
        <v>0</v>
      </c>
      <c r="F58" s="26">
        <f>E58*F59*F60/10000</f>
        <v>0</v>
      </c>
      <c r="G58" s="26">
        <f>F58*G59*G60/10000</f>
        <v>0</v>
      </c>
      <c r="H58" s="26">
        <f>G58*H59*H60/10000</f>
        <v>0</v>
      </c>
      <c r="I58" s="26">
        <f t="shared" ref="I58:K58" si="30">H58*I59*I60/10000</f>
        <v>0</v>
      </c>
      <c r="J58" s="26">
        <f t="shared" si="30"/>
        <v>0</v>
      </c>
      <c r="K58" s="26">
        <f t="shared" si="30"/>
        <v>0</v>
      </c>
    </row>
    <row r="59" spans="1:11" ht="51" customHeight="1" x14ac:dyDescent="0.3">
      <c r="A59" s="96"/>
      <c r="B59" s="25" t="s">
        <v>63</v>
      </c>
      <c r="C59" s="25" t="s">
        <v>55</v>
      </c>
      <c r="D59" s="26"/>
      <c r="E59" s="26"/>
      <c r="F59" s="26"/>
      <c r="G59" s="26"/>
      <c r="H59" s="26"/>
      <c r="I59" s="26"/>
      <c r="J59" s="26"/>
      <c r="K59" s="26"/>
    </row>
    <row r="60" spans="1:11" ht="31.5" customHeight="1" x14ac:dyDescent="0.3">
      <c r="A60" s="96"/>
      <c r="B60" s="25" t="s">
        <v>61</v>
      </c>
      <c r="C60" s="25" t="s">
        <v>57</v>
      </c>
      <c r="D60" s="26"/>
      <c r="E60" s="26"/>
      <c r="F60" s="26"/>
      <c r="G60" s="26"/>
      <c r="H60" s="26"/>
      <c r="I60" s="26"/>
      <c r="J60" s="26"/>
      <c r="K60" s="26"/>
    </row>
    <row r="61" spans="1:11" ht="29.25" customHeight="1" x14ac:dyDescent="0.3">
      <c r="A61" s="96" t="s">
        <v>73</v>
      </c>
      <c r="B61" s="25" t="s">
        <v>74</v>
      </c>
      <c r="C61" s="25" t="s">
        <v>59</v>
      </c>
      <c r="D61" s="29"/>
      <c r="E61" s="26">
        <f>D61*E62*E63/10000</f>
        <v>0</v>
      </c>
      <c r="F61" s="26">
        <f>E61*F62*F63/10000</f>
        <v>0</v>
      </c>
      <c r="G61" s="26">
        <f>F61*G62*G63/10000</f>
        <v>0</v>
      </c>
      <c r="H61" s="26">
        <f>G61*H62*H63/10000</f>
        <v>0</v>
      </c>
      <c r="I61" s="26">
        <f t="shared" ref="I61:K61" si="31">H61*I62*I63/10000</f>
        <v>0</v>
      </c>
      <c r="J61" s="26">
        <f t="shared" si="31"/>
        <v>0</v>
      </c>
      <c r="K61" s="26">
        <f t="shared" si="31"/>
        <v>0</v>
      </c>
    </row>
    <row r="62" spans="1:11" ht="52.8" x14ac:dyDescent="0.3">
      <c r="A62" s="96"/>
      <c r="B62" s="25" t="s">
        <v>63</v>
      </c>
      <c r="C62" s="25" t="s">
        <v>55</v>
      </c>
      <c r="D62" s="26"/>
      <c r="E62" s="26"/>
      <c r="F62" s="26"/>
      <c r="G62" s="26"/>
      <c r="H62" s="26"/>
      <c r="I62" s="26"/>
      <c r="J62" s="26"/>
      <c r="K62" s="26"/>
    </row>
    <row r="63" spans="1:11" ht="26.25" customHeight="1" x14ac:dyDescent="0.3">
      <c r="A63" s="96"/>
      <c r="B63" s="25" t="s">
        <v>61</v>
      </c>
      <c r="C63" s="25" t="s">
        <v>57</v>
      </c>
      <c r="D63" s="26"/>
      <c r="E63" s="26"/>
      <c r="F63" s="26"/>
      <c r="G63" s="26"/>
      <c r="H63" s="26"/>
      <c r="I63" s="26"/>
      <c r="J63" s="26"/>
      <c r="K63" s="26"/>
    </row>
    <row r="64" spans="1:11" ht="26.25" customHeight="1" x14ac:dyDescent="0.3">
      <c r="A64" s="96" t="s">
        <v>75</v>
      </c>
      <c r="B64" s="25" t="s">
        <v>76</v>
      </c>
      <c r="C64" s="25" t="s">
        <v>59</v>
      </c>
      <c r="D64" s="29"/>
      <c r="E64" s="26">
        <f>D64*E65*E66/10000</f>
        <v>0</v>
      </c>
      <c r="F64" s="26">
        <f>E64*F65*F66/10000</f>
        <v>0</v>
      </c>
      <c r="G64" s="26">
        <f>F64*G65*G66/10000</f>
        <v>0</v>
      </c>
      <c r="H64" s="26">
        <f>G64*H65*H66/10000</f>
        <v>0</v>
      </c>
      <c r="I64" s="26">
        <f t="shared" ref="I64:K64" si="32">H64*I65*I66/10000</f>
        <v>0</v>
      </c>
      <c r="J64" s="26">
        <f t="shared" si="32"/>
        <v>0</v>
      </c>
      <c r="K64" s="26">
        <f t="shared" si="32"/>
        <v>0</v>
      </c>
    </row>
    <row r="65" spans="1:11" ht="51" customHeight="1" x14ac:dyDescent="0.3">
      <c r="A65" s="96"/>
      <c r="B65" s="25" t="s">
        <v>63</v>
      </c>
      <c r="C65" s="25" t="s">
        <v>55</v>
      </c>
      <c r="D65" s="26"/>
      <c r="E65" s="26"/>
      <c r="F65" s="26"/>
      <c r="G65" s="26"/>
      <c r="H65" s="26"/>
      <c r="I65" s="26"/>
      <c r="J65" s="26"/>
      <c r="K65" s="26"/>
    </row>
    <row r="66" spans="1:11" ht="27" customHeight="1" x14ac:dyDescent="0.3">
      <c r="A66" s="96"/>
      <c r="B66" s="25" t="s">
        <v>61</v>
      </c>
      <c r="C66" s="25" t="s">
        <v>57</v>
      </c>
      <c r="D66" s="26"/>
      <c r="E66" s="26"/>
      <c r="F66" s="26"/>
      <c r="G66" s="26"/>
      <c r="H66" s="26"/>
      <c r="I66" s="26"/>
      <c r="J66" s="26"/>
      <c r="K66" s="26"/>
    </row>
    <row r="67" spans="1:11" ht="43.5" customHeight="1" x14ac:dyDescent="0.3">
      <c r="A67" s="96" t="s">
        <v>77</v>
      </c>
      <c r="B67" s="25" t="s">
        <v>78</v>
      </c>
      <c r="C67" s="25" t="s">
        <v>59</v>
      </c>
      <c r="D67" s="29"/>
      <c r="E67" s="26">
        <f>D67*E68*E69/10000</f>
        <v>0</v>
      </c>
      <c r="F67" s="26">
        <f>E67*F68*F69/10000</f>
        <v>0</v>
      </c>
      <c r="G67" s="26">
        <f>F67*G68*G69/10000</f>
        <v>0</v>
      </c>
      <c r="H67" s="26">
        <f>G67*H68*H69/10000</f>
        <v>0</v>
      </c>
      <c r="I67" s="26">
        <f t="shared" ref="I67:K67" si="33">H67*I68*I69/10000</f>
        <v>0</v>
      </c>
      <c r="J67" s="26">
        <f t="shared" si="33"/>
        <v>0</v>
      </c>
      <c r="K67" s="26">
        <f t="shared" si="33"/>
        <v>0</v>
      </c>
    </row>
    <row r="68" spans="1:11" ht="51" customHeight="1" x14ac:dyDescent="0.3">
      <c r="A68" s="96"/>
      <c r="B68" s="25" t="s">
        <v>63</v>
      </c>
      <c r="C68" s="25" t="s">
        <v>55</v>
      </c>
      <c r="D68" s="26"/>
      <c r="E68" s="26"/>
      <c r="F68" s="26"/>
      <c r="G68" s="26"/>
      <c r="H68" s="26"/>
      <c r="I68" s="26"/>
      <c r="J68" s="26"/>
      <c r="K68" s="26"/>
    </row>
    <row r="69" spans="1:11" ht="27" customHeight="1" x14ac:dyDescent="0.3">
      <c r="A69" s="96"/>
      <c r="B69" s="25" t="s">
        <v>61</v>
      </c>
      <c r="C69" s="25" t="s">
        <v>57</v>
      </c>
      <c r="D69" s="26"/>
      <c r="E69" s="26"/>
      <c r="F69" s="26"/>
      <c r="G69" s="26"/>
      <c r="H69" s="26"/>
      <c r="I69" s="26"/>
      <c r="J69" s="26"/>
      <c r="K69" s="26"/>
    </row>
    <row r="70" spans="1:11" ht="26.25" customHeight="1" x14ac:dyDescent="0.3">
      <c r="A70" s="96" t="s">
        <v>79</v>
      </c>
      <c r="B70" s="25" t="s">
        <v>80</v>
      </c>
      <c r="C70" s="25" t="s">
        <v>59</v>
      </c>
      <c r="D70" s="29"/>
      <c r="E70" s="26">
        <f>D70*E71*E72/10000</f>
        <v>0</v>
      </c>
      <c r="F70" s="26">
        <f>E70*F71*F72/10000</f>
        <v>0</v>
      </c>
      <c r="G70" s="26">
        <f>F70*G71*G72/10000</f>
        <v>0</v>
      </c>
      <c r="H70" s="26">
        <f>G70*H71*H72/10000</f>
        <v>0</v>
      </c>
      <c r="I70" s="26">
        <f t="shared" ref="I70:K70" si="34">H70*I71*I72/10000</f>
        <v>0</v>
      </c>
      <c r="J70" s="26">
        <f t="shared" si="34"/>
        <v>0</v>
      </c>
      <c r="K70" s="26">
        <f t="shared" si="34"/>
        <v>0</v>
      </c>
    </row>
    <row r="71" spans="1:11" ht="52.5" customHeight="1" x14ac:dyDescent="0.3">
      <c r="A71" s="96"/>
      <c r="B71" s="25" t="s">
        <v>63</v>
      </c>
      <c r="C71" s="25" t="s">
        <v>55</v>
      </c>
      <c r="D71" s="26"/>
      <c r="E71" s="26"/>
      <c r="F71" s="26"/>
      <c r="G71" s="26"/>
      <c r="H71" s="26"/>
      <c r="I71" s="26"/>
      <c r="J71" s="26"/>
      <c r="K71" s="26"/>
    </row>
    <row r="72" spans="1:11" ht="30" customHeight="1" x14ac:dyDescent="0.3">
      <c r="A72" s="96"/>
      <c r="B72" s="25" t="s">
        <v>61</v>
      </c>
      <c r="C72" s="25" t="s">
        <v>57</v>
      </c>
      <c r="D72" s="26"/>
      <c r="E72" s="26"/>
      <c r="F72" s="26"/>
      <c r="G72" s="26"/>
      <c r="H72" s="26"/>
      <c r="I72" s="26"/>
      <c r="J72" s="26"/>
      <c r="K72" s="26"/>
    </row>
    <row r="73" spans="1:11" ht="27.75" customHeight="1" x14ac:dyDescent="0.3">
      <c r="A73" s="96" t="s">
        <v>81</v>
      </c>
      <c r="B73" s="25" t="s">
        <v>82</v>
      </c>
      <c r="C73" s="25" t="s">
        <v>59</v>
      </c>
      <c r="D73" s="29"/>
      <c r="E73" s="26">
        <f>D73*E74*E75/10000</f>
        <v>0</v>
      </c>
      <c r="F73" s="26">
        <f>E73*F74*F75/10000</f>
        <v>0</v>
      </c>
      <c r="G73" s="26">
        <f>F73*G74*G75/10000</f>
        <v>0</v>
      </c>
      <c r="H73" s="26">
        <f>G73*H74*H75/10000</f>
        <v>0</v>
      </c>
      <c r="I73" s="26">
        <f t="shared" ref="I73:K73" si="35">H73*I74*I75/10000</f>
        <v>0</v>
      </c>
      <c r="J73" s="26">
        <f t="shared" si="35"/>
        <v>0</v>
      </c>
      <c r="K73" s="26">
        <f t="shared" si="35"/>
        <v>0</v>
      </c>
    </row>
    <row r="74" spans="1:11" ht="50.25" customHeight="1" x14ac:dyDescent="0.3">
      <c r="A74" s="96"/>
      <c r="B74" s="25" t="s">
        <v>63</v>
      </c>
      <c r="C74" s="25" t="s">
        <v>55</v>
      </c>
      <c r="D74" s="26"/>
      <c r="E74" s="26"/>
      <c r="F74" s="26"/>
      <c r="G74" s="26"/>
      <c r="H74" s="26"/>
      <c r="I74" s="26"/>
      <c r="J74" s="26"/>
      <c r="K74" s="26"/>
    </row>
    <row r="75" spans="1:11" ht="27" customHeight="1" x14ac:dyDescent="0.3">
      <c r="A75" s="96"/>
      <c r="B75" s="25" t="s">
        <v>61</v>
      </c>
      <c r="C75" s="25" t="s">
        <v>57</v>
      </c>
      <c r="D75" s="26"/>
      <c r="E75" s="26"/>
      <c r="F75" s="26"/>
      <c r="G75" s="26"/>
      <c r="H75" s="26"/>
      <c r="I75" s="26"/>
      <c r="J75" s="26"/>
      <c r="K75" s="26"/>
    </row>
    <row r="76" spans="1:11" ht="26.25" customHeight="1" x14ac:dyDescent="0.3">
      <c r="A76" s="96" t="s">
        <v>83</v>
      </c>
      <c r="B76" s="25" t="s">
        <v>84</v>
      </c>
      <c r="C76" s="25" t="s">
        <v>59</v>
      </c>
      <c r="D76" s="29"/>
      <c r="E76" s="26">
        <f>D76*E77*E78/10000</f>
        <v>0</v>
      </c>
      <c r="F76" s="26">
        <f>E76*F77*F78/10000</f>
        <v>0</v>
      </c>
      <c r="G76" s="26">
        <f>F76*G77*G78/10000</f>
        <v>0</v>
      </c>
      <c r="H76" s="26">
        <f>G76*H77*H78/10000</f>
        <v>0</v>
      </c>
      <c r="I76" s="26">
        <f t="shared" ref="I76:K76" si="36">H76*I77*I78/10000</f>
        <v>0</v>
      </c>
      <c r="J76" s="26">
        <f t="shared" si="36"/>
        <v>0</v>
      </c>
      <c r="K76" s="26">
        <f t="shared" si="36"/>
        <v>0</v>
      </c>
    </row>
    <row r="77" spans="1:11" ht="54.75" customHeight="1" x14ac:dyDescent="0.3">
      <c r="A77" s="96"/>
      <c r="B77" s="25" t="s">
        <v>63</v>
      </c>
      <c r="C77" s="25" t="s">
        <v>55</v>
      </c>
      <c r="D77" s="26"/>
      <c r="E77" s="26"/>
      <c r="F77" s="26"/>
      <c r="G77" s="26"/>
      <c r="H77" s="26"/>
      <c r="I77" s="26"/>
      <c r="J77" s="26"/>
      <c r="K77" s="26"/>
    </row>
    <row r="78" spans="1:11" ht="27" customHeight="1" x14ac:dyDescent="0.3">
      <c r="A78" s="96"/>
      <c r="B78" s="25" t="s">
        <v>61</v>
      </c>
      <c r="C78" s="25" t="s">
        <v>57</v>
      </c>
      <c r="D78" s="26"/>
      <c r="E78" s="26"/>
      <c r="F78" s="26"/>
      <c r="G78" s="26"/>
      <c r="H78" s="26"/>
      <c r="I78" s="26"/>
      <c r="J78" s="26"/>
      <c r="K78" s="26"/>
    </row>
    <row r="79" spans="1:11" ht="38.25" customHeight="1" x14ac:dyDescent="0.3">
      <c r="A79" s="96" t="s">
        <v>85</v>
      </c>
      <c r="B79" s="25" t="s">
        <v>86</v>
      </c>
      <c r="C79" s="25" t="s">
        <v>59</v>
      </c>
      <c r="D79" s="29"/>
      <c r="E79" s="26">
        <f>D79*E80*E81/10000</f>
        <v>0</v>
      </c>
      <c r="F79" s="26">
        <f>E79*F80*F81/10000</f>
        <v>0</v>
      </c>
      <c r="G79" s="26">
        <f>F79*G80*G81/10000</f>
        <v>0</v>
      </c>
      <c r="H79" s="26">
        <f>G79*H80*H81/10000</f>
        <v>0</v>
      </c>
      <c r="I79" s="26">
        <f t="shared" ref="I79:K79" si="37">H79*I80*I81/10000</f>
        <v>0</v>
      </c>
      <c r="J79" s="26">
        <f t="shared" si="37"/>
        <v>0</v>
      </c>
      <c r="K79" s="26">
        <f t="shared" si="37"/>
        <v>0</v>
      </c>
    </row>
    <row r="80" spans="1:11" ht="52.8" x14ac:dyDescent="0.3">
      <c r="A80" s="96"/>
      <c r="B80" s="25" t="s">
        <v>63</v>
      </c>
      <c r="C80" s="25" t="s">
        <v>55</v>
      </c>
      <c r="D80" s="26"/>
      <c r="E80" s="26"/>
      <c r="F80" s="26"/>
      <c r="G80" s="26"/>
      <c r="H80" s="26"/>
      <c r="I80" s="26"/>
      <c r="J80" s="26"/>
      <c r="K80" s="26"/>
    </row>
    <row r="81" spans="1:11" ht="26.25" customHeight="1" x14ac:dyDescent="0.3">
      <c r="A81" s="96"/>
      <c r="B81" s="25" t="s">
        <v>61</v>
      </c>
      <c r="C81" s="25" t="s">
        <v>57</v>
      </c>
      <c r="D81" s="26"/>
      <c r="E81" s="26"/>
      <c r="F81" s="26"/>
      <c r="G81" s="26"/>
      <c r="H81" s="26"/>
      <c r="I81" s="26"/>
      <c r="J81" s="26"/>
      <c r="K81" s="26"/>
    </row>
    <row r="82" spans="1:11" ht="39.75" customHeight="1" x14ac:dyDescent="0.3">
      <c r="A82" s="96" t="s">
        <v>87</v>
      </c>
      <c r="B82" s="25" t="s">
        <v>88</v>
      </c>
      <c r="C82" s="25" t="s">
        <v>59</v>
      </c>
      <c r="D82" s="29"/>
      <c r="E82" s="26">
        <f>D82*E83*E84/10000</f>
        <v>0</v>
      </c>
      <c r="F82" s="26">
        <f>E82*F83*F84/10000</f>
        <v>0</v>
      </c>
      <c r="G82" s="26">
        <f>F82*G83*G84/10000</f>
        <v>0</v>
      </c>
      <c r="H82" s="26">
        <f>G82*H83*H84/10000</f>
        <v>0</v>
      </c>
      <c r="I82" s="26">
        <f t="shared" ref="I82:K82" si="38">H82*I83*I84/10000</f>
        <v>0</v>
      </c>
      <c r="J82" s="26">
        <f t="shared" si="38"/>
        <v>0</v>
      </c>
      <c r="K82" s="26">
        <f t="shared" si="38"/>
        <v>0</v>
      </c>
    </row>
    <row r="83" spans="1:11" ht="52.8" x14ac:dyDescent="0.3">
      <c r="A83" s="96"/>
      <c r="B83" s="25" t="s">
        <v>63</v>
      </c>
      <c r="C83" s="25" t="s">
        <v>55</v>
      </c>
      <c r="D83" s="26"/>
      <c r="E83" s="26"/>
      <c r="F83" s="26"/>
      <c r="G83" s="26"/>
      <c r="H83" s="26"/>
      <c r="I83" s="26"/>
      <c r="J83" s="26"/>
      <c r="K83" s="26"/>
    </row>
    <row r="84" spans="1:11" ht="25.5" customHeight="1" x14ac:dyDescent="0.3">
      <c r="A84" s="96"/>
      <c r="B84" s="25" t="s">
        <v>61</v>
      </c>
      <c r="C84" s="25" t="s">
        <v>57</v>
      </c>
      <c r="D84" s="26"/>
      <c r="E84" s="26"/>
      <c r="F84" s="26"/>
      <c r="G84" s="26"/>
      <c r="H84" s="26"/>
      <c r="I84" s="26"/>
      <c r="J84" s="26"/>
      <c r="K84" s="26"/>
    </row>
    <row r="85" spans="1:11" ht="39.75" customHeight="1" x14ac:dyDescent="0.3">
      <c r="A85" s="96" t="s">
        <v>89</v>
      </c>
      <c r="B85" s="25" t="s">
        <v>90</v>
      </c>
      <c r="C85" s="25" t="s">
        <v>59</v>
      </c>
      <c r="D85" s="29"/>
      <c r="E85" s="26">
        <f>D85*E86*E87/10000</f>
        <v>0</v>
      </c>
      <c r="F85" s="26">
        <f>E85*F86*F87/10000</f>
        <v>0</v>
      </c>
      <c r="G85" s="26">
        <f>F85*G86*G87/10000</f>
        <v>0</v>
      </c>
      <c r="H85" s="26">
        <f>G85*H86*H87/10000</f>
        <v>0</v>
      </c>
      <c r="I85" s="26">
        <f t="shared" ref="I85:K85" si="39">H85*I86*I87/10000</f>
        <v>0</v>
      </c>
      <c r="J85" s="26">
        <f t="shared" si="39"/>
        <v>0</v>
      </c>
      <c r="K85" s="26">
        <f t="shared" si="39"/>
        <v>0</v>
      </c>
    </row>
    <row r="86" spans="1:11" ht="52.8" x14ac:dyDescent="0.3">
      <c r="A86" s="96"/>
      <c r="B86" s="25" t="s">
        <v>63</v>
      </c>
      <c r="C86" s="25" t="s">
        <v>55</v>
      </c>
      <c r="D86" s="26"/>
      <c r="E86" s="26"/>
      <c r="F86" s="26"/>
      <c r="G86" s="26"/>
      <c r="H86" s="26"/>
      <c r="I86" s="26"/>
      <c r="J86" s="26"/>
      <c r="K86" s="26"/>
    </row>
    <row r="87" spans="1:11" ht="26.25" customHeight="1" x14ac:dyDescent="0.3">
      <c r="A87" s="96"/>
      <c r="B87" s="25" t="s">
        <v>61</v>
      </c>
      <c r="C87" s="25" t="s">
        <v>57</v>
      </c>
      <c r="D87" s="26"/>
      <c r="E87" s="26"/>
      <c r="F87" s="26"/>
      <c r="G87" s="26"/>
      <c r="H87" s="26"/>
      <c r="I87" s="26"/>
      <c r="J87" s="26"/>
      <c r="K87" s="26"/>
    </row>
    <row r="88" spans="1:11" ht="28.5" customHeight="1" thickBot="1" x14ac:dyDescent="0.35">
      <c r="A88" s="96" t="s">
        <v>91</v>
      </c>
      <c r="B88" s="25" t="s">
        <v>92</v>
      </c>
      <c r="C88" s="25" t="s">
        <v>59</v>
      </c>
      <c r="D88" s="51">
        <v>8237655</v>
      </c>
      <c r="E88" s="26">
        <f>D88*E89*E90/10000</f>
        <v>8399599.0596450008</v>
      </c>
      <c r="F88" s="26">
        <f>E88*F89*F90/10000</f>
        <v>8867456.7272672281</v>
      </c>
      <c r="G88" s="26">
        <f>F88*G89*G90/10000</f>
        <v>9380048.9308436364</v>
      </c>
      <c r="H88" s="26">
        <f>G88*H89*H90/10000</f>
        <v>9960899.0808371957</v>
      </c>
      <c r="I88" s="26">
        <f t="shared" ref="I88:K88" si="40">H88*I89*I90/10000</f>
        <v>10649665.369579844</v>
      </c>
      <c r="J88" s="26">
        <f t="shared" si="40"/>
        <v>11430072.847862655</v>
      </c>
      <c r="K88" s="26">
        <f t="shared" si="40"/>
        <v>12303170.392419491</v>
      </c>
    </row>
    <row r="89" spans="1:11" ht="51.75" customHeight="1" x14ac:dyDescent="0.3">
      <c r="A89" s="96"/>
      <c r="B89" s="25" t="s">
        <v>63</v>
      </c>
      <c r="C89" s="25" t="s">
        <v>55</v>
      </c>
      <c r="D89" s="26"/>
      <c r="E89" s="87">
        <v>103.1</v>
      </c>
      <c r="F89" s="87">
        <v>102</v>
      </c>
      <c r="G89" s="87">
        <v>102.6</v>
      </c>
      <c r="H89" s="87">
        <v>102.8</v>
      </c>
      <c r="I89" s="87">
        <v>103.1</v>
      </c>
      <c r="J89" s="87">
        <v>103.2</v>
      </c>
      <c r="K89" s="87">
        <v>103.3</v>
      </c>
    </row>
    <row r="90" spans="1:11" ht="28.5" customHeight="1" x14ac:dyDescent="0.3">
      <c r="A90" s="96"/>
      <c r="B90" s="25" t="s">
        <v>61</v>
      </c>
      <c r="C90" s="25" t="s">
        <v>57</v>
      </c>
      <c r="D90" s="26"/>
      <c r="E90" s="87">
        <v>98.9</v>
      </c>
      <c r="F90" s="87">
        <v>103.5</v>
      </c>
      <c r="G90" s="87">
        <v>103.1</v>
      </c>
      <c r="H90" s="87">
        <v>103.3</v>
      </c>
      <c r="I90" s="87">
        <v>103.7</v>
      </c>
      <c r="J90" s="87">
        <v>104</v>
      </c>
      <c r="K90" s="87">
        <v>104.2</v>
      </c>
    </row>
    <row r="91" spans="1:11" ht="27.75" customHeight="1" x14ac:dyDescent="0.3">
      <c r="A91" s="96" t="s">
        <v>93</v>
      </c>
      <c r="B91" s="25" t="s">
        <v>94</v>
      </c>
      <c r="C91" s="25" t="s">
        <v>59</v>
      </c>
      <c r="D91" s="29"/>
      <c r="E91" s="26">
        <f>D91*E92*E93/10000</f>
        <v>0</v>
      </c>
      <c r="F91" s="26">
        <f>E91*F92*F93/10000</f>
        <v>0</v>
      </c>
      <c r="G91" s="26">
        <f>F91*G92*G93/10000</f>
        <v>0</v>
      </c>
      <c r="H91" s="26">
        <f>G91*H92*H93/10000</f>
        <v>0</v>
      </c>
      <c r="I91" s="26">
        <f t="shared" ref="I91:K91" si="41">H91*I92*I93/10000</f>
        <v>0</v>
      </c>
      <c r="J91" s="26">
        <f t="shared" si="41"/>
        <v>0</v>
      </c>
      <c r="K91" s="26">
        <f t="shared" si="41"/>
        <v>0</v>
      </c>
    </row>
    <row r="92" spans="1:11" ht="52.8" x14ac:dyDescent="0.3">
      <c r="A92" s="96"/>
      <c r="B92" s="25" t="s">
        <v>63</v>
      </c>
      <c r="C92" s="25" t="s">
        <v>55</v>
      </c>
      <c r="D92" s="26"/>
      <c r="E92" s="26"/>
      <c r="F92" s="26"/>
      <c r="G92" s="26"/>
      <c r="H92" s="26"/>
      <c r="I92" s="26"/>
      <c r="J92" s="26"/>
      <c r="K92" s="26"/>
    </row>
    <row r="93" spans="1:11" ht="27.75" customHeight="1" x14ac:dyDescent="0.3">
      <c r="A93" s="96"/>
      <c r="B93" s="25" t="s">
        <v>61</v>
      </c>
      <c r="C93" s="25" t="s">
        <v>57</v>
      </c>
      <c r="D93" s="26"/>
      <c r="E93" s="26"/>
      <c r="F93" s="26"/>
      <c r="G93" s="26"/>
      <c r="H93" s="26"/>
      <c r="I93" s="26"/>
      <c r="J93" s="26"/>
      <c r="K93" s="26"/>
    </row>
    <row r="94" spans="1:11" ht="27" customHeight="1" x14ac:dyDescent="0.3">
      <c r="A94" s="96" t="s">
        <v>95</v>
      </c>
      <c r="B94" s="25" t="s">
        <v>96</v>
      </c>
      <c r="C94" s="25" t="s">
        <v>59</v>
      </c>
      <c r="D94" s="29"/>
      <c r="E94" s="26">
        <f>D94*E95*E96/10000</f>
        <v>0</v>
      </c>
      <c r="F94" s="26">
        <f>E94*F95*F96/10000</f>
        <v>0</v>
      </c>
      <c r="G94" s="26">
        <f>F94*G95*G96/10000</f>
        <v>0</v>
      </c>
      <c r="H94" s="26">
        <f>G94*H95*H96/10000</f>
        <v>0</v>
      </c>
      <c r="I94" s="26">
        <f t="shared" ref="I94:K94" si="42">H94*I95*I96/10000</f>
        <v>0</v>
      </c>
      <c r="J94" s="26">
        <f t="shared" si="42"/>
        <v>0</v>
      </c>
      <c r="K94" s="26">
        <f t="shared" si="42"/>
        <v>0</v>
      </c>
    </row>
    <row r="95" spans="1:11" ht="52.5" customHeight="1" x14ac:dyDescent="0.3">
      <c r="A95" s="96"/>
      <c r="B95" s="25" t="s">
        <v>63</v>
      </c>
      <c r="C95" s="25" t="s">
        <v>55</v>
      </c>
      <c r="D95" s="26"/>
      <c r="E95" s="26"/>
      <c r="F95" s="26"/>
      <c r="G95" s="26"/>
      <c r="H95" s="26"/>
      <c r="I95" s="26"/>
      <c r="J95" s="26"/>
      <c r="K95" s="26"/>
    </row>
    <row r="96" spans="1:11" ht="26.25" customHeight="1" x14ac:dyDescent="0.3">
      <c r="A96" s="96"/>
      <c r="B96" s="25" t="s">
        <v>61</v>
      </c>
      <c r="C96" s="25" t="s">
        <v>57</v>
      </c>
      <c r="D96" s="26"/>
      <c r="E96" s="26"/>
      <c r="F96" s="26"/>
      <c r="G96" s="26"/>
      <c r="H96" s="26"/>
      <c r="I96" s="26"/>
      <c r="J96" s="26"/>
      <c r="K96" s="26"/>
    </row>
    <row r="97" spans="1:11" ht="26.25" customHeight="1" x14ac:dyDescent="0.3">
      <c r="A97" s="96" t="s">
        <v>97</v>
      </c>
      <c r="B97" s="25" t="s">
        <v>98</v>
      </c>
      <c r="C97" s="25" t="s">
        <v>59</v>
      </c>
      <c r="D97" s="29"/>
      <c r="E97" s="26">
        <f>D97*E98*E99/10000</f>
        <v>0</v>
      </c>
      <c r="F97" s="26">
        <f>E97*F98*F99/10000</f>
        <v>0</v>
      </c>
      <c r="G97" s="26">
        <f>F97*G98*G99/10000</f>
        <v>0</v>
      </c>
      <c r="H97" s="26">
        <f>G97*H98*H99/10000</f>
        <v>0</v>
      </c>
      <c r="I97" s="26">
        <f t="shared" ref="I97:K97" si="43">H97*I98*I99/10000</f>
        <v>0</v>
      </c>
      <c r="J97" s="26">
        <f t="shared" si="43"/>
        <v>0</v>
      </c>
      <c r="K97" s="26">
        <f t="shared" si="43"/>
        <v>0</v>
      </c>
    </row>
    <row r="98" spans="1:11" ht="57" customHeight="1" x14ac:dyDescent="0.3">
      <c r="A98" s="96"/>
      <c r="B98" s="25" t="s">
        <v>63</v>
      </c>
      <c r="C98" s="25" t="s">
        <v>55</v>
      </c>
      <c r="D98" s="26"/>
      <c r="E98" s="26"/>
      <c r="F98" s="26"/>
      <c r="G98" s="26"/>
      <c r="H98" s="26"/>
      <c r="I98" s="26"/>
      <c r="J98" s="26"/>
      <c r="K98" s="26"/>
    </row>
    <row r="99" spans="1:11" ht="26.25" customHeight="1" x14ac:dyDescent="0.3">
      <c r="A99" s="96"/>
      <c r="B99" s="25" t="s">
        <v>61</v>
      </c>
      <c r="C99" s="25" t="s">
        <v>57</v>
      </c>
      <c r="D99" s="26"/>
      <c r="E99" s="26"/>
      <c r="F99" s="26"/>
      <c r="G99" s="26"/>
      <c r="H99" s="26"/>
      <c r="I99" s="26"/>
      <c r="J99" s="26"/>
      <c r="K99" s="26"/>
    </row>
    <row r="100" spans="1:11" ht="26.25" customHeight="1" x14ac:dyDescent="0.3">
      <c r="A100" s="96" t="s">
        <v>99</v>
      </c>
      <c r="B100" s="25" t="s">
        <v>100</v>
      </c>
      <c r="C100" s="25" t="s">
        <v>59</v>
      </c>
      <c r="D100" s="29"/>
      <c r="E100" s="26">
        <f>D100*E101*E102/10000</f>
        <v>0</v>
      </c>
      <c r="F100" s="26">
        <f>E100*F101*F102/10000</f>
        <v>0</v>
      </c>
      <c r="G100" s="26">
        <f>F100*G101*G102/10000</f>
        <v>0</v>
      </c>
      <c r="H100" s="26">
        <f>G100*H101*H102/10000</f>
        <v>0</v>
      </c>
      <c r="I100" s="26">
        <f t="shared" ref="I100:K100" si="44">H100*I101*I102/10000</f>
        <v>0</v>
      </c>
      <c r="J100" s="26">
        <f t="shared" si="44"/>
        <v>0</v>
      </c>
      <c r="K100" s="26">
        <f t="shared" si="44"/>
        <v>0</v>
      </c>
    </row>
    <row r="101" spans="1:11" ht="52.5" customHeight="1" x14ac:dyDescent="0.3">
      <c r="A101" s="96"/>
      <c r="B101" s="25" t="s">
        <v>63</v>
      </c>
      <c r="C101" s="25" t="s">
        <v>55</v>
      </c>
      <c r="D101" s="26"/>
      <c r="E101" s="26"/>
      <c r="F101" s="26"/>
      <c r="G101" s="26"/>
      <c r="H101" s="26"/>
      <c r="I101" s="26"/>
      <c r="J101" s="26"/>
      <c r="K101" s="26"/>
    </row>
    <row r="102" spans="1:11" ht="26.25" customHeight="1" x14ac:dyDescent="0.3">
      <c r="A102" s="96"/>
      <c r="B102" s="25" t="s">
        <v>61</v>
      </c>
      <c r="C102" s="25" t="s">
        <v>57</v>
      </c>
      <c r="D102" s="26"/>
      <c r="E102" s="26"/>
      <c r="F102" s="26"/>
      <c r="G102" s="26"/>
      <c r="H102" s="26"/>
      <c r="I102" s="26"/>
      <c r="J102" s="26"/>
      <c r="K102" s="26"/>
    </row>
    <row r="103" spans="1:11" ht="26.25" customHeight="1" x14ac:dyDescent="0.3">
      <c r="A103" s="96" t="s">
        <v>101</v>
      </c>
      <c r="B103" s="25" t="s">
        <v>102</v>
      </c>
      <c r="C103" s="25" t="s">
        <v>59</v>
      </c>
      <c r="D103" s="26"/>
      <c r="E103" s="26">
        <f>D103*E104*E105/10000</f>
        <v>0</v>
      </c>
      <c r="F103" s="26">
        <f>E103*F104*F105/10000</f>
        <v>0</v>
      </c>
      <c r="G103" s="26">
        <f>F103*G104*G105/10000</f>
        <v>0</v>
      </c>
      <c r="H103" s="26">
        <f>G103*H104*H105/10000</f>
        <v>0</v>
      </c>
      <c r="I103" s="26">
        <f t="shared" ref="I103:K103" si="45">H103*I104*I105/10000</f>
        <v>0</v>
      </c>
      <c r="J103" s="26">
        <f t="shared" si="45"/>
        <v>0</v>
      </c>
      <c r="K103" s="26">
        <f t="shared" si="45"/>
        <v>0</v>
      </c>
    </row>
    <row r="104" spans="1:11" ht="57.75" customHeight="1" x14ac:dyDescent="0.3">
      <c r="A104" s="96"/>
      <c r="B104" s="25" t="s">
        <v>63</v>
      </c>
      <c r="C104" s="25" t="s">
        <v>55</v>
      </c>
      <c r="D104" s="26"/>
      <c r="E104" s="26"/>
      <c r="F104" s="26"/>
      <c r="G104" s="26"/>
      <c r="H104" s="26"/>
      <c r="I104" s="26"/>
      <c r="J104" s="26"/>
      <c r="K104" s="26"/>
    </row>
    <row r="105" spans="1:11" ht="26.25" customHeight="1" x14ac:dyDescent="0.3">
      <c r="A105" s="96"/>
      <c r="B105" s="25" t="s">
        <v>61</v>
      </c>
      <c r="C105" s="25" t="s">
        <v>57</v>
      </c>
      <c r="D105" s="26"/>
      <c r="E105" s="26"/>
      <c r="F105" s="26"/>
      <c r="G105" s="26"/>
      <c r="H105" s="26"/>
      <c r="I105" s="26"/>
      <c r="J105" s="26"/>
      <c r="K105" s="26"/>
    </row>
    <row r="106" spans="1:11" ht="26.25" customHeight="1" x14ac:dyDescent="0.3">
      <c r="A106" s="96" t="s">
        <v>103</v>
      </c>
      <c r="B106" s="25" t="s">
        <v>104</v>
      </c>
      <c r="C106" s="25" t="s">
        <v>59</v>
      </c>
      <c r="D106" s="26"/>
      <c r="E106" s="26">
        <f>D106*E107*E108/10000</f>
        <v>0</v>
      </c>
      <c r="F106" s="26">
        <f>E106*F107*F108/10000</f>
        <v>0</v>
      </c>
      <c r="G106" s="26">
        <f>F106*G107*G108/10000</f>
        <v>0</v>
      </c>
      <c r="H106" s="26">
        <f>G106*H107*H108/10000</f>
        <v>0</v>
      </c>
      <c r="I106" s="26">
        <f t="shared" ref="I106:K106" si="46">H106*I107*I108/10000</f>
        <v>0</v>
      </c>
      <c r="J106" s="26">
        <f t="shared" si="46"/>
        <v>0</v>
      </c>
      <c r="K106" s="26">
        <f t="shared" si="46"/>
        <v>0</v>
      </c>
    </row>
    <row r="107" spans="1:11" ht="54.75" customHeight="1" x14ac:dyDescent="0.3">
      <c r="A107" s="96"/>
      <c r="B107" s="25" t="s">
        <v>63</v>
      </c>
      <c r="C107" s="25" t="s">
        <v>55</v>
      </c>
      <c r="D107" s="26"/>
      <c r="E107" s="26"/>
      <c r="F107" s="26"/>
      <c r="G107" s="26"/>
      <c r="H107" s="26"/>
      <c r="I107" s="26"/>
      <c r="J107" s="26"/>
      <c r="K107" s="26"/>
    </row>
    <row r="108" spans="1:11" ht="26.25" customHeight="1" x14ac:dyDescent="0.3">
      <c r="A108" s="96"/>
      <c r="B108" s="25" t="s">
        <v>61</v>
      </c>
      <c r="C108" s="25" t="s">
        <v>57</v>
      </c>
      <c r="D108" s="26"/>
      <c r="E108" s="26"/>
      <c r="F108" s="26"/>
      <c r="G108" s="26"/>
      <c r="H108" s="26"/>
      <c r="I108" s="26"/>
      <c r="J108" s="26"/>
      <c r="K108" s="26"/>
    </row>
    <row r="109" spans="1:11" ht="28.5" customHeight="1" x14ac:dyDescent="0.3">
      <c r="A109" s="96" t="s">
        <v>105</v>
      </c>
      <c r="B109" s="25" t="s">
        <v>106</v>
      </c>
      <c r="C109" s="25" t="s">
        <v>59</v>
      </c>
      <c r="D109" s="26"/>
      <c r="E109" s="26">
        <f>D109*E110*E111/10000</f>
        <v>0</v>
      </c>
      <c r="F109" s="26">
        <f>E109*F110*F111/10000</f>
        <v>0</v>
      </c>
      <c r="G109" s="26">
        <f>F109*G110*G111/10000</f>
        <v>0</v>
      </c>
      <c r="H109" s="26">
        <f>G109*H110*H111/10000</f>
        <v>0</v>
      </c>
      <c r="I109" s="26">
        <f t="shared" ref="I109:K109" si="47">H109*I110*I111/10000</f>
        <v>0</v>
      </c>
      <c r="J109" s="26">
        <f t="shared" si="47"/>
        <v>0</v>
      </c>
      <c r="K109" s="26">
        <f t="shared" si="47"/>
        <v>0</v>
      </c>
    </row>
    <row r="110" spans="1:11" ht="51" customHeight="1" x14ac:dyDescent="0.3">
      <c r="A110" s="96"/>
      <c r="B110" s="25" t="s">
        <v>63</v>
      </c>
      <c r="C110" s="25" t="s">
        <v>55</v>
      </c>
      <c r="D110" s="26"/>
      <c r="E110" s="26"/>
      <c r="F110" s="26"/>
      <c r="G110" s="26"/>
      <c r="H110" s="26"/>
      <c r="I110" s="26"/>
      <c r="J110" s="26"/>
      <c r="K110" s="26"/>
    </row>
    <row r="111" spans="1:11" ht="26.25" customHeight="1" x14ac:dyDescent="0.3">
      <c r="A111" s="96"/>
      <c r="B111" s="25" t="s">
        <v>61</v>
      </c>
      <c r="C111" s="25" t="s">
        <v>57</v>
      </c>
      <c r="D111" s="26"/>
      <c r="E111" s="26"/>
      <c r="F111" s="26"/>
      <c r="G111" s="26"/>
      <c r="H111" s="26"/>
      <c r="I111" s="26"/>
      <c r="J111" s="26"/>
      <c r="K111" s="26"/>
    </row>
    <row r="112" spans="1:11" ht="26.25" customHeight="1" x14ac:dyDescent="0.3">
      <c r="A112" s="96" t="s">
        <v>107</v>
      </c>
      <c r="B112" s="25" t="s">
        <v>108</v>
      </c>
      <c r="C112" s="25" t="s">
        <v>59</v>
      </c>
      <c r="D112" s="26"/>
      <c r="E112" s="26">
        <f>D112*E113*E114/10000</f>
        <v>0</v>
      </c>
      <c r="F112" s="26">
        <f>E112*F113*F114/10000</f>
        <v>0</v>
      </c>
      <c r="G112" s="26">
        <f>F112*G113*G114/10000</f>
        <v>0</v>
      </c>
      <c r="H112" s="26">
        <f>G112*H113*H114/10000</f>
        <v>0</v>
      </c>
      <c r="I112" s="26">
        <f t="shared" ref="I112:K112" si="48">H112*I113*I114/10000</f>
        <v>0</v>
      </c>
      <c r="J112" s="26">
        <f t="shared" si="48"/>
        <v>0</v>
      </c>
      <c r="K112" s="26">
        <f t="shared" si="48"/>
        <v>0</v>
      </c>
    </row>
    <row r="113" spans="1:11" ht="56.25" customHeight="1" x14ac:dyDescent="0.3">
      <c r="A113" s="96"/>
      <c r="B113" s="25" t="s">
        <v>63</v>
      </c>
      <c r="C113" s="25" t="s">
        <v>55</v>
      </c>
      <c r="D113" s="26"/>
      <c r="E113" s="26"/>
      <c r="F113" s="26"/>
      <c r="G113" s="26"/>
      <c r="H113" s="26"/>
      <c r="I113" s="26"/>
      <c r="J113" s="26"/>
      <c r="K113" s="26"/>
    </row>
    <row r="114" spans="1:11" ht="26.25" customHeight="1" x14ac:dyDescent="0.3">
      <c r="A114" s="96"/>
      <c r="B114" s="25" t="s">
        <v>61</v>
      </c>
      <c r="C114" s="25" t="s">
        <v>57</v>
      </c>
      <c r="D114" s="26"/>
      <c r="E114" s="26"/>
      <c r="F114" s="26"/>
      <c r="G114" s="26"/>
      <c r="H114" s="26"/>
      <c r="I114" s="26"/>
      <c r="J114" s="26"/>
      <c r="K114" s="26"/>
    </row>
    <row r="115" spans="1:11" ht="26.25" customHeight="1" x14ac:dyDescent="0.3">
      <c r="A115" s="96" t="s">
        <v>109</v>
      </c>
      <c r="B115" s="25" t="s">
        <v>110</v>
      </c>
      <c r="C115" s="25" t="s">
        <v>59</v>
      </c>
      <c r="D115" s="26"/>
      <c r="E115" s="26">
        <f>D115*E116*E117/10000</f>
        <v>0</v>
      </c>
      <c r="F115" s="26">
        <f>E115*F116*F117/10000</f>
        <v>0</v>
      </c>
      <c r="G115" s="26">
        <f>F115*G116*G117/10000</f>
        <v>0</v>
      </c>
      <c r="H115" s="26">
        <f>G115*H116*H117/10000</f>
        <v>0</v>
      </c>
      <c r="I115" s="26">
        <f t="shared" ref="I115:K115" si="49">H115*I116*I117/10000</f>
        <v>0</v>
      </c>
      <c r="J115" s="26">
        <f t="shared" si="49"/>
        <v>0</v>
      </c>
      <c r="K115" s="26">
        <f t="shared" si="49"/>
        <v>0</v>
      </c>
    </row>
    <row r="116" spans="1:11" ht="51" customHeight="1" x14ac:dyDescent="0.3">
      <c r="A116" s="96"/>
      <c r="B116" s="25" t="s">
        <v>63</v>
      </c>
      <c r="C116" s="25" t="s">
        <v>55</v>
      </c>
      <c r="D116" s="26"/>
      <c r="E116" s="26"/>
      <c r="F116" s="26"/>
      <c r="G116" s="26"/>
      <c r="H116" s="26"/>
      <c r="I116" s="26"/>
      <c r="J116" s="26"/>
      <c r="K116" s="26"/>
    </row>
    <row r="117" spans="1:11" ht="26.25" customHeight="1" x14ac:dyDescent="0.3">
      <c r="A117" s="96"/>
      <c r="B117" s="25" t="s">
        <v>61</v>
      </c>
      <c r="C117" s="25" t="s">
        <v>57</v>
      </c>
      <c r="D117" s="26"/>
      <c r="E117" s="26"/>
      <c r="F117" s="26"/>
      <c r="G117" s="26"/>
      <c r="H117" s="26"/>
      <c r="I117" s="26"/>
      <c r="J117" s="26"/>
      <c r="K117" s="26"/>
    </row>
    <row r="118" spans="1:11" ht="26.25" customHeight="1" x14ac:dyDescent="0.3">
      <c r="A118" s="96" t="s">
        <v>111</v>
      </c>
      <c r="B118" s="25" t="s">
        <v>112</v>
      </c>
      <c r="C118" s="25" t="s">
        <v>59</v>
      </c>
      <c r="D118" s="26"/>
      <c r="E118" s="26">
        <f>D118*E119*E120/10000</f>
        <v>0</v>
      </c>
      <c r="F118" s="26">
        <f>E118*F119*F120/10000</f>
        <v>0</v>
      </c>
      <c r="G118" s="26">
        <f>F118*G119*G120/10000</f>
        <v>0</v>
      </c>
      <c r="H118" s="26">
        <f>G118*H119*H120/10000</f>
        <v>0</v>
      </c>
      <c r="I118" s="26">
        <f t="shared" ref="I118:K118" si="50">H118*I119*I120/10000</f>
        <v>0</v>
      </c>
      <c r="J118" s="26">
        <f t="shared" si="50"/>
        <v>0</v>
      </c>
      <c r="K118" s="26">
        <f t="shared" si="50"/>
        <v>0</v>
      </c>
    </row>
    <row r="119" spans="1:11" ht="55.5" customHeight="1" x14ac:dyDescent="0.3">
      <c r="A119" s="96"/>
      <c r="B119" s="25" t="s">
        <v>63</v>
      </c>
      <c r="C119" s="25" t="s">
        <v>55</v>
      </c>
      <c r="D119" s="26"/>
      <c r="E119" s="26"/>
      <c r="F119" s="26"/>
      <c r="G119" s="26"/>
      <c r="H119" s="26"/>
      <c r="I119" s="26"/>
      <c r="J119" s="26"/>
      <c r="K119" s="26"/>
    </row>
    <row r="120" spans="1:11" ht="26.25" customHeight="1" x14ac:dyDescent="0.3">
      <c r="A120" s="96"/>
      <c r="B120" s="25" t="s">
        <v>61</v>
      </c>
      <c r="C120" s="25" t="s">
        <v>57</v>
      </c>
      <c r="D120" s="26"/>
      <c r="E120" s="26"/>
      <c r="F120" s="26"/>
      <c r="G120" s="26"/>
      <c r="H120" s="26"/>
      <c r="I120" s="26"/>
      <c r="J120" s="26"/>
      <c r="K120" s="26"/>
    </row>
    <row r="121" spans="1:11" ht="79.5" customHeight="1" x14ac:dyDescent="0.3">
      <c r="A121" s="96">
        <v>4</v>
      </c>
      <c r="B121" s="25" t="s">
        <v>113</v>
      </c>
      <c r="C121" s="25" t="s">
        <v>59</v>
      </c>
      <c r="D121" s="29"/>
      <c r="E121" s="26">
        <f>D121*E122*E123/10000</f>
        <v>0</v>
      </c>
      <c r="F121" s="26">
        <f>E121*F122*F123/10000</f>
        <v>0</v>
      </c>
      <c r="G121" s="26">
        <f>F121*G122*G123/10000</f>
        <v>0</v>
      </c>
      <c r="H121" s="26">
        <f>G121*H122*H123/10000</f>
        <v>0</v>
      </c>
      <c r="I121" s="26">
        <f t="shared" ref="I121:K121" si="51">H121*I122*I123/10000</f>
        <v>0</v>
      </c>
      <c r="J121" s="26">
        <f t="shared" si="51"/>
        <v>0</v>
      </c>
      <c r="K121" s="26">
        <f t="shared" si="51"/>
        <v>0</v>
      </c>
    </row>
    <row r="122" spans="1:11" ht="51.75" customHeight="1" x14ac:dyDescent="0.3">
      <c r="A122" s="96"/>
      <c r="B122" s="25" t="s">
        <v>63</v>
      </c>
      <c r="C122" s="25" t="s">
        <v>55</v>
      </c>
      <c r="D122" s="26"/>
      <c r="E122" s="26"/>
      <c r="F122" s="26"/>
      <c r="G122" s="26"/>
      <c r="H122" s="26"/>
      <c r="I122" s="26"/>
      <c r="J122" s="26"/>
      <c r="K122" s="26"/>
    </row>
    <row r="123" spans="1:11" ht="27" customHeight="1" x14ac:dyDescent="0.3">
      <c r="A123" s="96"/>
      <c r="B123" s="25" t="s">
        <v>61</v>
      </c>
      <c r="C123" s="25" t="s">
        <v>57</v>
      </c>
      <c r="D123" s="26"/>
      <c r="E123" s="26"/>
      <c r="F123" s="26"/>
      <c r="G123" s="26"/>
      <c r="H123" s="26"/>
      <c r="I123" s="26"/>
      <c r="J123" s="26"/>
      <c r="K123" s="26"/>
    </row>
    <row r="124" spans="1:11" ht="94.5" customHeight="1" x14ac:dyDescent="0.3">
      <c r="A124" s="96" t="s">
        <v>37</v>
      </c>
      <c r="B124" s="25" t="s">
        <v>114</v>
      </c>
      <c r="C124" s="25" t="s">
        <v>59</v>
      </c>
      <c r="D124" s="29"/>
      <c r="E124" s="26">
        <f>D124*E125*E126/10000</f>
        <v>0</v>
      </c>
      <c r="F124" s="26">
        <f>E124*F125*F126/10000</f>
        <v>0</v>
      </c>
      <c r="G124" s="26">
        <f>F124*G125*G126/10000</f>
        <v>0</v>
      </c>
      <c r="H124" s="26">
        <f>G124*H125*H126/10000</f>
        <v>0</v>
      </c>
      <c r="I124" s="26">
        <f t="shared" ref="I124:K124" si="52">H124*I125*I126/10000</f>
        <v>0</v>
      </c>
      <c r="J124" s="26">
        <f t="shared" si="52"/>
        <v>0</v>
      </c>
      <c r="K124" s="26">
        <f t="shared" si="52"/>
        <v>0</v>
      </c>
    </row>
    <row r="125" spans="1:11" ht="54" customHeight="1" x14ac:dyDescent="0.3">
      <c r="A125" s="96"/>
      <c r="B125" s="25" t="s">
        <v>63</v>
      </c>
      <c r="C125" s="25" t="s">
        <v>55</v>
      </c>
      <c r="D125" s="26"/>
      <c r="E125" s="26"/>
      <c r="F125" s="26"/>
      <c r="G125" s="26"/>
      <c r="H125" s="26"/>
      <c r="I125" s="26"/>
      <c r="J125" s="26"/>
      <c r="K125" s="26"/>
    </row>
    <row r="126" spans="1:11" ht="27" customHeight="1" x14ac:dyDescent="0.3">
      <c r="A126" s="96"/>
      <c r="B126" s="25" t="s">
        <v>61</v>
      </c>
      <c r="C126" s="25" t="s">
        <v>57</v>
      </c>
      <c r="D126" s="26"/>
      <c r="E126" s="26"/>
      <c r="F126" s="26"/>
      <c r="G126" s="26"/>
      <c r="H126" s="26"/>
      <c r="I126" s="26"/>
      <c r="J126" s="26"/>
      <c r="K126" s="26"/>
    </row>
    <row r="127" spans="1:11" ht="27" customHeight="1" x14ac:dyDescent="0.3">
      <c r="A127" s="97" t="s">
        <v>0</v>
      </c>
      <c r="B127" s="97" t="s">
        <v>1</v>
      </c>
      <c r="C127" s="97" t="s">
        <v>2</v>
      </c>
      <c r="D127" s="39" t="s">
        <v>3</v>
      </c>
      <c r="E127" s="6" t="s">
        <v>4</v>
      </c>
      <c r="F127" s="97" t="s">
        <v>5</v>
      </c>
      <c r="G127" s="97"/>
      <c r="H127" s="97"/>
      <c r="I127" s="97"/>
      <c r="J127" s="97"/>
      <c r="K127" s="97"/>
    </row>
    <row r="128" spans="1:11" x14ac:dyDescent="0.3">
      <c r="A128" s="97"/>
      <c r="B128" s="97"/>
      <c r="C128" s="97"/>
      <c r="D128" s="7">
        <v>2017</v>
      </c>
      <c r="E128" s="6">
        <v>2018</v>
      </c>
      <c r="F128" s="7">
        <v>2019</v>
      </c>
      <c r="G128" s="7">
        <v>2020</v>
      </c>
      <c r="H128" s="7">
        <v>2021</v>
      </c>
      <c r="I128" s="7">
        <v>2022</v>
      </c>
      <c r="J128" s="7">
        <v>2023</v>
      </c>
      <c r="K128" s="7">
        <v>2024</v>
      </c>
    </row>
    <row r="129" spans="1:11" x14ac:dyDescent="0.3">
      <c r="A129" s="17" t="s">
        <v>121</v>
      </c>
      <c r="B129" s="97" t="s">
        <v>122</v>
      </c>
      <c r="C129" s="97"/>
      <c r="D129" s="97"/>
      <c r="E129" s="97"/>
      <c r="F129" s="97"/>
      <c r="G129" s="97"/>
      <c r="H129" s="97"/>
      <c r="I129" s="97"/>
      <c r="J129" s="97"/>
      <c r="K129" s="97"/>
    </row>
    <row r="130" spans="1:11" ht="33.75" customHeight="1" x14ac:dyDescent="0.3">
      <c r="A130" s="96">
        <v>1</v>
      </c>
      <c r="B130" s="9" t="s">
        <v>123</v>
      </c>
      <c r="C130" s="9" t="s">
        <v>59</v>
      </c>
      <c r="D130" s="54">
        <v>970620.4</v>
      </c>
      <c r="E130" s="13">
        <f>D130*E131*E132/10000</f>
        <v>994885.91000000015</v>
      </c>
      <c r="F130" s="13">
        <f>E130*F131*F132/10000</f>
        <v>1019758.0577500006</v>
      </c>
      <c r="G130" s="13">
        <f>F130*G131*G132/10000</f>
        <v>1045252.0091937509</v>
      </c>
      <c r="H130" s="13">
        <f>G130*H131*H132/10000</f>
        <v>1071383.3094235947</v>
      </c>
      <c r="I130" s="13">
        <f t="shared" ref="I130:K130" si="53">H130*I131*I132/10000</f>
        <v>1098167.892159184</v>
      </c>
      <c r="J130" s="13">
        <f t="shared" si="53"/>
        <v>1125622.0894631636</v>
      </c>
      <c r="K130" s="13">
        <f t="shared" si="53"/>
        <v>1153762.6416997428</v>
      </c>
    </row>
    <row r="131" spans="1:11" ht="32.25" customHeight="1" x14ac:dyDescent="0.3">
      <c r="A131" s="96"/>
      <c r="B131" s="9" t="s">
        <v>124</v>
      </c>
      <c r="C131" s="9" t="s">
        <v>125</v>
      </c>
      <c r="D131" s="88"/>
      <c r="E131" s="89">
        <v>100.293542074364</v>
      </c>
      <c r="F131" s="89">
        <v>98.368522072936699</v>
      </c>
      <c r="G131" s="89">
        <v>99.033816425120804</v>
      </c>
      <c r="H131" s="89">
        <v>98.557692307692307</v>
      </c>
      <c r="I131" s="89">
        <v>98.652550529355096</v>
      </c>
      <c r="J131" s="89">
        <v>98.557692307692307</v>
      </c>
      <c r="K131" s="89">
        <v>98.557692307692307</v>
      </c>
    </row>
    <row r="132" spans="1:11" ht="30" customHeight="1" x14ac:dyDescent="0.3">
      <c r="A132" s="96"/>
      <c r="B132" s="9" t="s">
        <v>61</v>
      </c>
      <c r="C132" s="9" t="s">
        <v>57</v>
      </c>
      <c r="D132" s="88">
        <v>104</v>
      </c>
      <c r="E132" s="89">
        <v>102.2</v>
      </c>
      <c r="F132" s="89">
        <v>104.2</v>
      </c>
      <c r="G132" s="89">
        <v>103.5</v>
      </c>
      <c r="H132" s="89">
        <v>104</v>
      </c>
      <c r="I132" s="89">
        <v>103.9</v>
      </c>
      <c r="J132" s="89">
        <v>104</v>
      </c>
      <c r="K132" s="89">
        <v>104</v>
      </c>
    </row>
    <row r="133" spans="1:11" ht="41.25" customHeight="1" x14ac:dyDescent="0.3">
      <c r="A133" s="96">
        <v>2</v>
      </c>
      <c r="B133" s="9" t="s">
        <v>126</v>
      </c>
      <c r="C133" s="9" t="s">
        <v>59</v>
      </c>
      <c r="D133" s="54">
        <v>32886</v>
      </c>
      <c r="E133" s="13">
        <f>D133*E134*E135/10000</f>
        <v>33708.149999999878</v>
      </c>
      <c r="F133" s="13">
        <f>E133*F134*F135/10000</f>
        <v>34550.853749999878</v>
      </c>
      <c r="G133" s="13">
        <f>F133*G134*G135/10000</f>
        <v>35414.625093749863</v>
      </c>
      <c r="H133" s="13">
        <f>G133*H134*H135/10000</f>
        <v>36299.990721093614</v>
      </c>
      <c r="I133" s="13">
        <f t="shared" ref="I133:K133" si="54">H133*I134*I135/10000</f>
        <v>37207.490489120952</v>
      </c>
      <c r="J133" s="13">
        <f t="shared" si="54"/>
        <v>38137.677751348958</v>
      </c>
      <c r="K133" s="13">
        <f t="shared" si="54"/>
        <v>39091.119695132664</v>
      </c>
    </row>
    <row r="134" spans="1:11" ht="33" customHeight="1" x14ac:dyDescent="0.3">
      <c r="A134" s="96"/>
      <c r="B134" s="9" t="s">
        <v>127</v>
      </c>
      <c r="C134" s="9" t="s">
        <v>125</v>
      </c>
      <c r="D134" s="88"/>
      <c r="E134" s="89">
        <v>100.490196078431</v>
      </c>
      <c r="F134" s="89">
        <v>98.747591522158004</v>
      </c>
      <c r="G134" s="89">
        <v>99.225556631171301</v>
      </c>
      <c r="H134" s="89">
        <v>98.747591522158004</v>
      </c>
      <c r="I134" s="89">
        <v>98.747591522158004</v>
      </c>
      <c r="J134" s="89">
        <v>98.652550529355096</v>
      </c>
      <c r="K134" s="89">
        <v>98.652550529355096</v>
      </c>
    </row>
    <row r="135" spans="1:11" ht="37.5" customHeight="1" x14ac:dyDescent="0.3">
      <c r="A135" s="96"/>
      <c r="B135" s="9" t="s">
        <v>61</v>
      </c>
      <c r="C135" s="9" t="s">
        <v>57</v>
      </c>
      <c r="D135" s="88">
        <v>103.9</v>
      </c>
      <c r="E135" s="89">
        <v>102</v>
      </c>
      <c r="F135" s="89">
        <v>103.8</v>
      </c>
      <c r="G135" s="89">
        <v>103.3</v>
      </c>
      <c r="H135" s="89">
        <v>103.8</v>
      </c>
      <c r="I135" s="89">
        <v>103.8</v>
      </c>
      <c r="J135" s="89">
        <v>103.9</v>
      </c>
      <c r="K135" s="89">
        <v>103.9</v>
      </c>
    </row>
    <row r="136" spans="1:11" ht="26.4" x14ac:dyDescent="0.3">
      <c r="A136" s="107" t="s">
        <v>32</v>
      </c>
      <c r="B136" s="21" t="s">
        <v>128</v>
      </c>
      <c r="C136" s="21" t="s">
        <v>59</v>
      </c>
      <c r="D136" s="54">
        <v>535100</v>
      </c>
      <c r="E136" s="13">
        <f>D136*E137*E138/10000</f>
        <v>548477.5</v>
      </c>
      <c r="F136" s="13">
        <f>E136*F137*F138/10000</f>
        <v>562189.43750000012</v>
      </c>
      <c r="G136" s="13">
        <f>F136*G137*G138/10000</f>
        <v>576244.17343750037</v>
      </c>
      <c r="H136" s="13">
        <f>G136*H137*H138/10000</f>
        <v>590650.27777343756</v>
      </c>
      <c r="I136" s="13">
        <f t="shared" ref="I136:K136" si="55">H136*I137*I138/10000</f>
        <v>605416.5347177732</v>
      </c>
      <c r="J136" s="13">
        <f t="shared" si="55"/>
        <v>620551.94808571774</v>
      </c>
      <c r="K136" s="13">
        <f t="shared" si="55"/>
        <v>636065.74678786064</v>
      </c>
    </row>
    <row r="137" spans="1:11" ht="26.4" x14ac:dyDescent="0.3">
      <c r="A137" s="107"/>
      <c r="B137" s="21" t="s">
        <v>129</v>
      </c>
      <c r="C137" s="21" t="s">
        <v>125</v>
      </c>
      <c r="D137" s="88"/>
      <c r="E137" s="89">
        <v>98.557692307692307</v>
      </c>
      <c r="F137" s="89">
        <v>97.805343511450403</v>
      </c>
      <c r="G137" s="89">
        <v>98.368522072936699</v>
      </c>
      <c r="H137" s="89">
        <v>98.274209012463999</v>
      </c>
      <c r="I137" s="89">
        <v>98.274209012463999</v>
      </c>
      <c r="J137" s="89">
        <v>98.368522072936699</v>
      </c>
      <c r="K137" s="89">
        <v>98.463016330451495</v>
      </c>
    </row>
    <row r="138" spans="1:11" ht="27.75" customHeight="1" x14ac:dyDescent="0.3">
      <c r="A138" s="107"/>
      <c r="B138" s="21" t="s">
        <v>61</v>
      </c>
      <c r="C138" s="21" t="s">
        <v>57</v>
      </c>
      <c r="D138" s="88">
        <v>105.3</v>
      </c>
      <c r="E138" s="89">
        <v>104</v>
      </c>
      <c r="F138" s="89">
        <v>104.8</v>
      </c>
      <c r="G138" s="89">
        <v>104.2</v>
      </c>
      <c r="H138" s="89">
        <v>104.3</v>
      </c>
      <c r="I138" s="89">
        <v>104.3</v>
      </c>
      <c r="J138" s="89">
        <v>104.2</v>
      </c>
      <c r="K138" s="89">
        <v>104.1</v>
      </c>
    </row>
    <row r="139" spans="1:11" ht="24.75" customHeight="1" x14ac:dyDescent="0.3">
      <c r="A139" s="97" t="s">
        <v>0</v>
      </c>
      <c r="B139" s="97" t="s">
        <v>1</v>
      </c>
      <c r="C139" s="97" t="s">
        <v>2</v>
      </c>
      <c r="D139" s="39" t="s">
        <v>3</v>
      </c>
      <c r="E139" s="6" t="s">
        <v>4</v>
      </c>
      <c r="F139" s="97" t="s">
        <v>5</v>
      </c>
      <c r="G139" s="97"/>
      <c r="H139" s="97"/>
      <c r="I139" s="97"/>
      <c r="J139" s="97"/>
      <c r="K139" s="97"/>
    </row>
    <row r="140" spans="1:11" x14ac:dyDescent="0.3">
      <c r="A140" s="97"/>
      <c r="B140" s="97"/>
      <c r="C140" s="97"/>
      <c r="D140" s="7">
        <v>2017</v>
      </c>
      <c r="E140" s="6">
        <v>2018</v>
      </c>
      <c r="F140" s="7">
        <v>2019</v>
      </c>
      <c r="G140" s="7">
        <v>2020</v>
      </c>
      <c r="H140" s="7">
        <v>2021</v>
      </c>
      <c r="I140" s="7">
        <v>2022</v>
      </c>
      <c r="J140" s="7">
        <v>2023</v>
      </c>
      <c r="K140" s="7">
        <v>2024</v>
      </c>
    </row>
    <row r="141" spans="1:11" ht="15" thickBot="1" x14ac:dyDescent="0.35">
      <c r="A141" s="30" t="s">
        <v>130</v>
      </c>
      <c r="B141" s="99" t="s">
        <v>131</v>
      </c>
      <c r="C141" s="99"/>
      <c r="D141" s="99"/>
      <c r="E141" s="99"/>
      <c r="F141" s="99"/>
      <c r="G141" s="99"/>
      <c r="H141" s="99"/>
      <c r="I141" s="99"/>
      <c r="J141" s="99"/>
      <c r="K141" s="99"/>
    </row>
    <row r="142" spans="1:11" s="58" customFormat="1" ht="40.200000000000003" thickBot="1" x14ac:dyDescent="0.35">
      <c r="A142" s="105">
        <v>1</v>
      </c>
      <c r="B142" s="57" t="s">
        <v>288</v>
      </c>
      <c r="C142" s="57" t="s">
        <v>50</v>
      </c>
      <c r="D142" s="53">
        <v>1304578</v>
      </c>
      <c r="E142" s="51">
        <v>1311100.8899999999</v>
      </c>
      <c r="F142" s="51">
        <v>1317656.3944499998</v>
      </c>
      <c r="G142" s="51">
        <v>1324244.6764222498</v>
      </c>
      <c r="H142" s="51">
        <v>1330865.8998043609</v>
      </c>
      <c r="I142" s="51">
        <v>1337520.2293033826</v>
      </c>
      <c r="J142" s="51">
        <v>1344207.8304498994</v>
      </c>
      <c r="K142" s="51">
        <v>1350928.8696021489</v>
      </c>
    </row>
    <row r="143" spans="1:11" s="58" customFormat="1" ht="53.4" thickBot="1" x14ac:dyDescent="0.35">
      <c r="A143" s="105"/>
      <c r="B143" s="57" t="s">
        <v>132</v>
      </c>
      <c r="C143" s="57" t="s">
        <v>55</v>
      </c>
      <c r="D143" s="52"/>
      <c r="E143" s="52">
        <v>98.52941176470587</v>
      </c>
      <c r="F143" s="52">
        <v>98.336594911937368</v>
      </c>
      <c r="G143" s="52">
        <v>97.572815533980574</v>
      </c>
      <c r="H143" s="52">
        <v>96.356663470757425</v>
      </c>
      <c r="I143" s="52">
        <v>97.478176527643072</v>
      </c>
      <c r="J143" s="52">
        <v>97.478176527643072</v>
      </c>
      <c r="K143" s="52">
        <v>97.478176527643072</v>
      </c>
    </row>
    <row r="144" spans="1:11" s="58" customFormat="1" ht="27" thickBot="1" x14ac:dyDescent="0.35">
      <c r="A144" s="105"/>
      <c r="B144" s="57" t="s">
        <v>61</v>
      </c>
      <c r="C144" s="57" t="s">
        <v>57</v>
      </c>
      <c r="D144" s="52">
        <v>61.9</v>
      </c>
      <c r="E144" s="52">
        <v>102</v>
      </c>
      <c r="F144" s="52">
        <v>102.2</v>
      </c>
      <c r="G144" s="52">
        <v>103</v>
      </c>
      <c r="H144" s="52">
        <v>104.3</v>
      </c>
      <c r="I144" s="52">
        <v>103.1</v>
      </c>
      <c r="J144" s="52">
        <v>103.1</v>
      </c>
      <c r="K144" s="52">
        <v>103.1</v>
      </c>
    </row>
    <row r="145" spans="1:21" s="58" customFormat="1" ht="27" thickBot="1" x14ac:dyDescent="0.35">
      <c r="A145" s="59" t="s">
        <v>133</v>
      </c>
      <c r="B145" s="57" t="s">
        <v>289</v>
      </c>
      <c r="C145" s="57" t="s">
        <v>50</v>
      </c>
      <c r="D145" s="52"/>
      <c r="E145" s="52"/>
      <c r="F145" s="52"/>
      <c r="G145" s="52"/>
      <c r="H145" s="52"/>
      <c r="I145" s="52"/>
      <c r="J145" s="52"/>
      <c r="K145" s="52"/>
    </row>
    <row r="146" spans="1:21" s="58" customFormat="1" ht="27" thickBot="1" x14ac:dyDescent="0.35">
      <c r="A146" s="59" t="s">
        <v>134</v>
      </c>
      <c r="B146" s="57" t="s">
        <v>135</v>
      </c>
      <c r="C146" s="57" t="s">
        <v>50</v>
      </c>
      <c r="D146" s="51"/>
      <c r="E146" s="51">
        <f>D146*1.03</f>
        <v>0</v>
      </c>
      <c r="F146" s="51">
        <f>E146*1.03</f>
        <v>0</v>
      </c>
      <c r="G146" s="51">
        <f>F146*1.03</f>
        <v>0</v>
      </c>
      <c r="H146" s="51">
        <f>G146*1.03</f>
        <v>0</v>
      </c>
      <c r="I146" s="51">
        <f t="shared" ref="I146:K146" si="56">H146*1.03</f>
        <v>0</v>
      </c>
      <c r="J146" s="51">
        <f t="shared" si="56"/>
        <v>0</v>
      </c>
      <c r="K146" s="51">
        <f t="shared" si="56"/>
        <v>0</v>
      </c>
    </row>
    <row r="147" spans="1:21" s="58" customFormat="1" ht="27" thickBot="1" x14ac:dyDescent="0.35">
      <c r="A147" s="59" t="s">
        <v>136</v>
      </c>
      <c r="B147" s="57" t="s">
        <v>137</v>
      </c>
      <c r="C147" s="57" t="s">
        <v>50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1">
        <f>H147*I148*I149/10000</f>
        <v>0</v>
      </c>
      <c r="J147" s="52">
        <v>0</v>
      </c>
      <c r="K147" s="52">
        <v>0</v>
      </c>
    </row>
    <row r="148" spans="1:21" s="58" customFormat="1" ht="27" thickBot="1" x14ac:dyDescent="0.35">
      <c r="A148" s="59" t="s">
        <v>138</v>
      </c>
      <c r="B148" s="57" t="s">
        <v>139</v>
      </c>
      <c r="C148" s="57" t="s">
        <v>50</v>
      </c>
      <c r="D148" s="53">
        <v>864196</v>
      </c>
      <c r="E148" s="51">
        <f>D148*E143*E144/10000</f>
        <v>868516.97999999986</v>
      </c>
      <c r="F148" s="51">
        <f t="shared" ref="F148:K148" si="57">E148*F143*F144/10000</f>
        <v>872859.56489999976</v>
      </c>
      <c r="G148" s="51">
        <f t="shared" si="57"/>
        <v>877223.86272449966</v>
      </c>
      <c r="H148" s="51">
        <f t="shared" si="57"/>
        <v>881609.98203812214</v>
      </c>
      <c r="I148" s="51">
        <f t="shared" si="57"/>
        <v>886018.03194831277</v>
      </c>
      <c r="J148" s="51">
        <f t="shared" si="57"/>
        <v>890448.12210805435</v>
      </c>
      <c r="K148" s="51">
        <f t="shared" si="57"/>
        <v>894900.36271859473</v>
      </c>
    </row>
    <row r="149" spans="1:21" s="58" customFormat="1" ht="27" thickBot="1" x14ac:dyDescent="0.35">
      <c r="A149" s="59" t="s">
        <v>140</v>
      </c>
      <c r="B149" s="57" t="s">
        <v>141</v>
      </c>
      <c r="C149" s="57" t="s">
        <v>50</v>
      </c>
      <c r="D149" s="53"/>
      <c r="E149" s="51">
        <f>D149*E143*E144/10000</f>
        <v>0</v>
      </c>
      <c r="F149" s="51">
        <f t="shared" ref="F149:K149" si="58">E149*F143*F144/10000</f>
        <v>0</v>
      </c>
      <c r="G149" s="51">
        <f t="shared" si="58"/>
        <v>0</v>
      </c>
      <c r="H149" s="51">
        <f t="shared" si="58"/>
        <v>0</v>
      </c>
      <c r="I149" s="51">
        <f t="shared" si="58"/>
        <v>0</v>
      </c>
      <c r="J149" s="51">
        <f t="shared" si="58"/>
        <v>0</v>
      </c>
      <c r="K149" s="51">
        <f t="shared" si="58"/>
        <v>0</v>
      </c>
    </row>
    <row r="150" spans="1:21" s="58" customFormat="1" ht="40.200000000000003" thickBot="1" x14ac:dyDescent="0.35">
      <c r="A150" s="59" t="s">
        <v>142</v>
      </c>
      <c r="B150" s="57" t="s">
        <v>143</v>
      </c>
      <c r="C150" s="57" t="s">
        <v>50</v>
      </c>
      <c r="D150" s="52"/>
      <c r="E150" s="52"/>
      <c r="F150" s="52"/>
      <c r="G150" s="52"/>
      <c r="H150" s="52"/>
      <c r="I150" s="52"/>
      <c r="J150" s="52"/>
      <c r="K150" s="52"/>
    </row>
    <row r="151" spans="1:21" s="58" customFormat="1" ht="26.4" customHeight="1" thickBot="1" x14ac:dyDescent="0.35">
      <c r="A151" s="59" t="s">
        <v>144</v>
      </c>
      <c r="B151" s="57" t="s">
        <v>145</v>
      </c>
      <c r="C151" s="57" t="s">
        <v>50</v>
      </c>
      <c r="D151" s="52"/>
      <c r="E151" s="52"/>
      <c r="F151" s="52"/>
      <c r="G151" s="52"/>
      <c r="H151" s="52"/>
      <c r="I151" s="52"/>
      <c r="J151" s="52"/>
      <c r="K151" s="52"/>
    </row>
    <row r="152" spans="1:21" s="58" customFormat="1" ht="27" thickBot="1" x14ac:dyDescent="0.35">
      <c r="A152" s="59" t="s">
        <v>120</v>
      </c>
      <c r="B152" s="57" t="s">
        <v>146</v>
      </c>
      <c r="C152" s="57" t="s">
        <v>50</v>
      </c>
      <c r="D152" s="51">
        <f>D142-D146-D148-D149</f>
        <v>440382</v>
      </c>
      <c r="E152" s="51">
        <f>E142-E146-E148-E149</f>
        <v>442583.91000000003</v>
      </c>
      <c r="F152" s="51">
        <f>F142-F146-F148-F149</f>
        <v>444796.82955000002</v>
      </c>
      <c r="G152" s="51">
        <f>G142-G146-G148-G149</f>
        <v>447020.8136977501</v>
      </c>
      <c r="H152" s="51">
        <f>H142-H146-H148-H149</f>
        <v>449255.9177662388</v>
      </c>
      <c r="I152" s="51">
        <f t="shared" ref="I152:K152" si="59">I142-I146-I148-I149</f>
        <v>451502.1973550698</v>
      </c>
      <c r="J152" s="51">
        <f t="shared" si="59"/>
        <v>453759.70834184508</v>
      </c>
      <c r="K152" s="51">
        <f t="shared" si="59"/>
        <v>456028.50688355416</v>
      </c>
    </row>
    <row r="153" spans="1:21" s="58" customFormat="1" ht="27" thickBot="1" x14ac:dyDescent="0.35">
      <c r="A153" s="60" t="s">
        <v>32</v>
      </c>
      <c r="B153" s="61" t="s">
        <v>290</v>
      </c>
      <c r="C153" s="62" t="s">
        <v>50</v>
      </c>
      <c r="D153" s="56">
        <f>D154+D155</f>
        <v>1304578</v>
      </c>
      <c r="E153" s="51">
        <v>1311100.8899999999</v>
      </c>
      <c r="F153" s="51">
        <v>1317656.3944499998</v>
      </c>
      <c r="G153" s="51">
        <v>1324244.6764222498</v>
      </c>
      <c r="H153" s="51">
        <v>1330865.8998043609</v>
      </c>
      <c r="I153" s="51">
        <v>1337520.2293033826</v>
      </c>
      <c r="J153" s="51">
        <v>1344207.8304498994</v>
      </c>
      <c r="K153" s="51">
        <v>1350928.8696021489</v>
      </c>
      <c r="L153" s="63"/>
      <c r="M153" s="63"/>
      <c r="N153" s="63"/>
      <c r="O153" s="63"/>
      <c r="P153" s="63"/>
      <c r="Q153" s="63"/>
      <c r="R153" s="63"/>
      <c r="S153" s="63"/>
      <c r="T153" s="64"/>
      <c r="U153" s="64"/>
    </row>
    <row r="154" spans="1:21" s="58" customFormat="1" ht="27" thickBot="1" x14ac:dyDescent="0.35">
      <c r="A154" s="65" t="s">
        <v>65</v>
      </c>
      <c r="B154" s="66" t="s">
        <v>147</v>
      </c>
      <c r="C154" s="66" t="s">
        <v>50</v>
      </c>
      <c r="D154" s="56">
        <v>1058673</v>
      </c>
      <c r="E154" s="51">
        <f>E153-E155</f>
        <v>755742.32999999984</v>
      </c>
      <c r="F154" s="51">
        <f t="shared" ref="F154:K154" si="60">F153-F155</f>
        <v>1066706.3478499998</v>
      </c>
      <c r="G154" s="51">
        <f t="shared" si="60"/>
        <v>1037284.4322562497</v>
      </c>
      <c r="H154" s="51">
        <f t="shared" si="60"/>
        <v>1074747.9063867009</v>
      </c>
      <c r="I154" s="51">
        <f t="shared" si="60"/>
        <v>1078770.0324605459</v>
      </c>
      <c r="J154" s="51">
        <f t="shared" si="60"/>
        <v>1082792.0057985345</v>
      </c>
      <c r="K154" s="51">
        <f t="shared" si="60"/>
        <v>1086812.9482801603</v>
      </c>
      <c r="L154" s="64"/>
      <c r="M154" s="64"/>
      <c r="N154" s="64"/>
      <c r="O154" s="64"/>
      <c r="P154" s="64"/>
      <c r="Q154" s="64"/>
      <c r="R154" s="64"/>
      <c r="S154" s="64"/>
      <c r="T154" s="64"/>
      <c r="U154" s="64"/>
    </row>
    <row r="155" spans="1:21" s="58" customFormat="1" ht="15" thickBot="1" x14ac:dyDescent="0.35">
      <c r="A155" s="65" t="s">
        <v>67</v>
      </c>
      <c r="B155" s="66" t="s">
        <v>148</v>
      </c>
      <c r="C155" s="66"/>
      <c r="D155" s="56">
        <f>D156+D158+D162+D163</f>
        <v>245905</v>
      </c>
      <c r="E155" s="51">
        <f>E156+E158+E162+E163</f>
        <v>555358.56000000006</v>
      </c>
      <c r="F155" s="51">
        <f t="shared" ref="F155:K155" si="61">F156+F158+F162+F163</f>
        <v>250950.0466</v>
      </c>
      <c r="G155" s="51">
        <f t="shared" si="61"/>
        <v>286960.24416599999</v>
      </c>
      <c r="H155" s="51">
        <f t="shared" si="61"/>
        <v>256117.99341766001</v>
      </c>
      <c r="I155" s="51">
        <f t="shared" si="61"/>
        <v>258750.19684283662</v>
      </c>
      <c r="J155" s="51">
        <f t="shared" si="61"/>
        <v>261415.82465136496</v>
      </c>
      <c r="K155" s="51">
        <f t="shared" si="61"/>
        <v>264115.92132198863</v>
      </c>
    </row>
    <row r="156" spans="1:21" s="58" customFormat="1" ht="14.4" customHeight="1" thickBot="1" x14ac:dyDescent="0.35">
      <c r="A156" s="106" t="s">
        <v>149</v>
      </c>
      <c r="B156" s="67" t="s">
        <v>150</v>
      </c>
      <c r="C156" s="66" t="s">
        <v>50</v>
      </c>
      <c r="D156" s="56">
        <v>0</v>
      </c>
      <c r="E156" s="68">
        <f>E157</f>
        <v>306946</v>
      </c>
      <c r="F156" s="68">
        <f t="shared" ref="F156:K156" si="62">F157</f>
        <v>0</v>
      </c>
      <c r="G156" s="68">
        <f t="shared" si="62"/>
        <v>33442</v>
      </c>
      <c r="H156" s="68">
        <f t="shared" si="62"/>
        <v>0</v>
      </c>
      <c r="I156" s="68">
        <f t="shared" si="62"/>
        <v>0</v>
      </c>
      <c r="J156" s="68">
        <f t="shared" si="62"/>
        <v>0</v>
      </c>
      <c r="K156" s="68">
        <f t="shared" si="62"/>
        <v>0</v>
      </c>
    </row>
    <row r="157" spans="1:21" s="58" customFormat="1" ht="27" thickBot="1" x14ac:dyDescent="0.35">
      <c r="A157" s="106"/>
      <c r="B157" s="67" t="s">
        <v>151</v>
      </c>
      <c r="C157" s="66" t="s">
        <v>50</v>
      </c>
      <c r="D157" s="56"/>
      <c r="E157" s="90">
        <v>306946</v>
      </c>
      <c r="F157" s="90">
        <v>0</v>
      </c>
      <c r="G157" s="90">
        <v>33442</v>
      </c>
      <c r="H157" s="90">
        <v>0</v>
      </c>
      <c r="I157" s="90">
        <v>0</v>
      </c>
      <c r="J157" s="90">
        <v>0</v>
      </c>
      <c r="K157" s="90">
        <v>0</v>
      </c>
    </row>
    <row r="158" spans="1:21" s="58" customFormat="1" ht="27" thickBot="1" x14ac:dyDescent="0.35">
      <c r="A158" s="65" t="s">
        <v>152</v>
      </c>
      <c r="B158" s="67" t="s">
        <v>153</v>
      </c>
      <c r="C158" s="66" t="s">
        <v>50</v>
      </c>
      <c r="D158" s="56">
        <v>245366</v>
      </c>
      <c r="E158" s="68">
        <f t="shared" ref="E158:K160" si="63">D158*1.01</f>
        <v>247819.66</v>
      </c>
      <c r="F158" s="68">
        <f t="shared" si="63"/>
        <v>250297.8566</v>
      </c>
      <c r="G158" s="68">
        <f t="shared" si="63"/>
        <v>252800.835166</v>
      </c>
      <c r="H158" s="68">
        <f t="shared" si="63"/>
        <v>255328.84351766002</v>
      </c>
      <c r="I158" s="68">
        <f t="shared" si="63"/>
        <v>257882.13195283661</v>
      </c>
      <c r="J158" s="68">
        <f t="shared" si="63"/>
        <v>260460.95327236498</v>
      </c>
      <c r="K158" s="68">
        <f t="shared" si="63"/>
        <v>263065.56280508864</v>
      </c>
    </row>
    <row r="159" spans="1:21" s="58" customFormat="1" ht="27" thickBot="1" x14ac:dyDescent="0.35">
      <c r="A159" s="65" t="s">
        <v>154</v>
      </c>
      <c r="B159" s="69" t="s">
        <v>155</v>
      </c>
      <c r="C159" s="66" t="s">
        <v>50</v>
      </c>
      <c r="D159" s="56">
        <v>183742</v>
      </c>
      <c r="E159" s="68">
        <f t="shared" si="63"/>
        <v>185579.42</v>
      </c>
      <c r="F159" s="68">
        <f t="shared" si="63"/>
        <v>187435.21420000002</v>
      </c>
      <c r="G159" s="68">
        <f t="shared" si="63"/>
        <v>189309.56634200001</v>
      </c>
      <c r="H159" s="68">
        <f t="shared" si="63"/>
        <v>191202.66200542002</v>
      </c>
      <c r="I159" s="68">
        <f t="shared" si="63"/>
        <v>193114.68862547423</v>
      </c>
      <c r="J159" s="68">
        <f t="shared" si="63"/>
        <v>195045.83551172898</v>
      </c>
      <c r="K159" s="68">
        <f t="shared" si="63"/>
        <v>196996.29386684627</v>
      </c>
    </row>
    <row r="160" spans="1:21" s="58" customFormat="1" ht="27" thickBot="1" x14ac:dyDescent="0.35">
      <c r="A160" s="65" t="s">
        <v>156</v>
      </c>
      <c r="B160" s="69" t="s">
        <v>157</v>
      </c>
      <c r="C160" s="66" t="s">
        <v>50</v>
      </c>
      <c r="D160" s="56">
        <v>33272</v>
      </c>
      <c r="E160" s="68">
        <f t="shared" si="63"/>
        <v>33604.720000000001</v>
      </c>
      <c r="F160" s="68">
        <f t="shared" si="63"/>
        <v>33940.767200000002</v>
      </c>
      <c r="G160" s="68">
        <f t="shared" si="63"/>
        <v>34280.174872000003</v>
      </c>
      <c r="H160" s="68">
        <f>G160*1.01</f>
        <v>34622.976620720001</v>
      </c>
      <c r="I160" s="68">
        <f t="shared" si="63"/>
        <v>34969.206386927202</v>
      </c>
      <c r="J160" s="68">
        <f t="shared" si="63"/>
        <v>35318.898450796478</v>
      </c>
      <c r="K160" s="68">
        <f t="shared" si="63"/>
        <v>35672.087435304442</v>
      </c>
    </row>
    <row r="161" spans="1:11" s="58" customFormat="1" ht="27" thickBot="1" x14ac:dyDescent="0.35">
      <c r="A161" s="65" t="s">
        <v>158</v>
      </c>
      <c r="B161" s="69" t="s">
        <v>159</v>
      </c>
      <c r="C161" s="66" t="s">
        <v>50</v>
      </c>
      <c r="D161" s="56">
        <f>D158-D159-D160</f>
        <v>28352</v>
      </c>
      <c r="E161" s="52">
        <f>E158-E159-E160</f>
        <v>28635.51999999999</v>
      </c>
      <c r="F161" s="52">
        <f t="shared" ref="F161:K161" si="64">F158-F159-F160</f>
        <v>28921.87519999998</v>
      </c>
      <c r="G161" s="52">
        <f t="shared" si="64"/>
        <v>29211.093951999996</v>
      </c>
      <c r="H161" s="52">
        <f t="shared" si="64"/>
        <v>29503.204891519999</v>
      </c>
      <c r="I161" s="52">
        <f t="shared" si="64"/>
        <v>29798.236940435185</v>
      </c>
      <c r="J161" s="52">
        <f t="shared" si="64"/>
        <v>30096.219309839522</v>
      </c>
      <c r="K161" s="52">
        <f t="shared" si="64"/>
        <v>30397.181502937929</v>
      </c>
    </row>
    <row r="162" spans="1:11" s="58" customFormat="1" ht="27" thickBot="1" x14ac:dyDescent="0.35">
      <c r="A162" s="65" t="s">
        <v>160</v>
      </c>
      <c r="B162" s="67" t="s">
        <v>161</v>
      </c>
      <c r="C162" s="66" t="s">
        <v>50</v>
      </c>
      <c r="D162" s="56">
        <v>500</v>
      </c>
      <c r="E162" s="68">
        <f>D162*1.1</f>
        <v>550</v>
      </c>
      <c r="F162" s="68">
        <f t="shared" ref="F162:K163" si="65">E162*1.1</f>
        <v>605</v>
      </c>
      <c r="G162" s="68">
        <f t="shared" si="65"/>
        <v>665.5</v>
      </c>
      <c r="H162" s="68">
        <f t="shared" si="65"/>
        <v>732.05000000000007</v>
      </c>
      <c r="I162" s="68">
        <f t="shared" si="65"/>
        <v>805.25500000000011</v>
      </c>
      <c r="J162" s="68">
        <f t="shared" si="65"/>
        <v>885.78050000000019</v>
      </c>
      <c r="K162" s="68">
        <f t="shared" si="65"/>
        <v>974.35855000000026</v>
      </c>
    </row>
    <row r="163" spans="1:11" s="58" customFormat="1" ht="27" thickBot="1" x14ac:dyDescent="0.35">
      <c r="A163" s="65" t="s">
        <v>162</v>
      </c>
      <c r="B163" s="67" t="s">
        <v>163</v>
      </c>
      <c r="C163" s="66" t="s">
        <v>50</v>
      </c>
      <c r="D163" s="56">
        <v>39</v>
      </c>
      <c r="E163" s="68">
        <f>D163*1.1</f>
        <v>42.900000000000006</v>
      </c>
      <c r="F163" s="68">
        <f t="shared" si="65"/>
        <v>47.190000000000012</v>
      </c>
      <c r="G163" s="68">
        <f t="shared" si="65"/>
        <v>51.90900000000002</v>
      </c>
      <c r="H163" s="68">
        <f t="shared" si="65"/>
        <v>57.099900000000027</v>
      </c>
      <c r="I163" s="68">
        <f t="shared" si="65"/>
        <v>62.809890000000031</v>
      </c>
      <c r="J163" s="68">
        <f t="shared" si="65"/>
        <v>69.090879000000044</v>
      </c>
      <c r="K163" s="68">
        <f t="shared" si="65"/>
        <v>75.999966900000061</v>
      </c>
    </row>
    <row r="164" spans="1:11" ht="27.75" customHeight="1" x14ac:dyDescent="0.3">
      <c r="A164" s="97" t="s">
        <v>0</v>
      </c>
      <c r="B164" s="97" t="s">
        <v>1</v>
      </c>
      <c r="C164" s="97" t="s">
        <v>2</v>
      </c>
      <c r="D164" s="39" t="s">
        <v>3</v>
      </c>
      <c r="E164" s="6" t="s">
        <v>4</v>
      </c>
      <c r="F164" s="97" t="s">
        <v>5</v>
      </c>
      <c r="G164" s="97"/>
      <c r="H164" s="97"/>
      <c r="I164" s="97"/>
      <c r="J164" s="97"/>
      <c r="K164" s="97"/>
    </row>
    <row r="165" spans="1:11" x14ac:dyDescent="0.3">
      <c r="A165" s="97"/>
      <c r="B165" s="97"/>
      <c r="C165" s="97"/>
      <c r="D165" s="7">
        <v>2017</v>
      </c>
      <c r="E165" s="6">
        <v>2018</v>
      </c>
      <c r="F165" s="7">
        <v>2019</v>
      </c>
      <c r="G165" s="7">
        <v>2020</v>
      </c>
      <c r="H165" s="7">
        <v>2021</v>
      </c>
      <c r="I165" s="7">
        <v>2022</v>
      </c>
      <c r="J165" s="7">
        <v>2023</v>
      </c>
      <c r="K165" s="7">
        <v>2024</v>
      </c>
    </row>
    <row r="166" spans="1:11" ht="18.75" customHeight="1" x14ac:dyDescent="0.3">
      <c r="A166" s="17" t="s">
        <v>164</v>
      </c>
      <c r="B166" s="97" t="s">
        <v>165</v>
      </c>
      <c r="C166" s="97"/>
      <c r="D166" s="97"/>
      <c r="E166" s="97"/>
      <c r="F166" s="97"/>
      <c r="G166" s="97"/>
      <c r="H166" s="97"/>
      <c r="I166" s="97"/>
      <c r="J166" s="97"/>
      <c r="K166" s="97"/>
    </row>
    <row r="167" spans="1:11" ht="40.5" customHeight="1" x14ac:dyDescent="0.3">
      <c r="A167" s="108">
        <v>1</v>
      </c>
      <c r="B167" s="31" t="s">
        <v>166</v>
      </c>
      <c r="C167" s="70" t="s">
        <v>59</v>
      </c>
      <c r="D167" s="32"/>
      <c r="E167" s="13">
        <f t="shared" ref="E167:K167" si="66">D167*E168*E169/10000</f>
        <v>0</v>
      </c>
      <c r="F167" s="13">
        <f t="shared" si="66"/>
        <v>0</v>
      </c>
      <c r="G167" s="13">
        <f t="shared" si="66"/>
        <v>0</v>
      </c>
      <c r="H167" s="13">
        <f t="shared" si="66"/>
        <v>0</v>
      </c>
      <c r="I167" s="13">
        <f t="shared" si="66"/>
        <v>0</v>
      </c>
      <c r="J167" s="13">
        <f t="shared" si="66"/>
        <v>0</v>
      </c>
      <c r="K167" s="13">
        <f t="shared" si="66"/>
        <v>0</v>
      </c>
    </row>
    <row r="168" spans="1:11" ht="52.5" customHeight="1" x14ac:dyDescent="0.3">
      <c r="A168" s="108"/>
      <c r="B168" s="31" t="s">
        <v>63</v>
      </c>
      <c r="C168" s="70" t="s">
        <v>55</v>
      </c>
      <c r="D168" s="55"/>
      <c r="E168" s="55">
        <v>102.2</v>
      </c>
      <c r="F168" s="55">
        <v>101</v>
      </c>
      <c r="G168" s="55">
        <v>102.3</v>
      </c>
      <c r="H168" s="55">
        <v>100.5</v>
      </c>
      <c r="I168" s="55">
        <v>100.6</v>
      </c>
      <c r="J168" s="55">
        <v>100.7</v>
      </c>
      <c r="K168" s="55">
        <v>100.8</v>
      </c>
    </row>
    <row r="169" spans="1:11" ht="33" customHeight="1" x14ac:dyDescent="0.3">
      <c r="A169" s="108"/>
      <c r="B169" s="31" t="s">
        <v>61</v>
      </c>
      <c r="C169" s="70" t="s">
        <v>57</v>
      </c>
      <c r="D169" s="55">
        <v>105.2</v>
      </c>
      <c r="E169" s="55">
        <v>105.3</v>
      </c>
      <c r="F169" s="55">
        <v>105</v>
      </c>
      <c r="G169" s="55">
        <v>104.8</v>
      </c>
      <c r="H169" s="55">
        <v>104.5</v>
      </c>
      <c r="I169" s="55">
        <v>104.4</v>
      </c>
      <c r="J169" s="55">
        <v>104.2</v>
      </c>
      <c r="K169" s="55">
        <v>104.1</v>
      </c>
    </row>
    <row r="170" spans="1:11" ht="30.75" customHeight="1" x14ac:dyDescent="0.3">
      <c r="A170" s="15">
        <v>2</v>
      </c>
      <c r="B170" s="9" t="s">
        <v>167</v>
      </c>
      <c r="C170" s="71" t="s">
        <v>168</v>
      </c>
      <c r="D170" s="54">
        <v>4300</v>
      </c>
      <c r="E170" s="54">
        <f>D170*1.01</f>
        <v>4343</v>
      </c>
      <c r="F170" s="54">
        <f>E170*1.01</f>
        <v>4386.43</v>
      </c>
      <c r="G170" s="54">
        <f>F170*1.01</f>
        <v>4430.2943000000005</v>
      </c>
      <c r="H170" s="54">
        <v>4430.3</v>
      </c>
      <c r="I170" s="54">
        <v>4430.3</v>
      </c>
      <c r="J170" s="54">
        <v>4430.3</v>
      </c>
      <c r="K170" s="54">
        <v>4430.3</v>
      </c>
    </row>
    <row r="171" spans="1:11" ht="15.75" customHeight="1" x14ac:dyDescent="0.3">
      <c r="A171" s="96" t="s">
        <v>134</v>
      </c>
      <c r="B171" s="33" t="s">
        <v>169</v>
      </c>
      <c r="C171" s="71" t="s">
        <v>168</v>
      </c>
      <c r="D171" s="72"/>
      <c r="E171" s="72"/>
      <c r="F171" s="72"/>
      <c r="G171" s="72"/>
      <c r="H171" s="72"/>
      <c r="I171" s="72"/>
      <c r="J171" s="72"/>
      <c r="K171" s="72"/>
    </row>
    <row r="172" spans="1:11" ht="26.4" x14ac:dyDescent="0.3">
      <c r="A172" s="96"/>
      <c r="B172" s="33" t="s">
        <v>170</v>
      </c>
      <c r="C172" s="71" t="s">
        <v>168</v>
      </c>
      <c r="D172" s="72"/>
      <c r="E172" s="72"/>
      <c r="F172" s="72"/>
      <c r="G172" s="72"/>
      <c r="H172" s="72"/>
      <c r="I172" s="72"/>
      <c r="J172" s="72"/>
      <c r="K172" s="72"/>
    </row>
    <row r="173" spans="1:11" ht="27" customHeight="1" x14ac:dyDescent="0.3">
      <c r="A173" s="96"/>
      <c r="B173" s="33" t="s">
        <v>171</v>
      </c>
      <c r="C173" s="71" t="s">
        <v>168</v>
      </c>
      <c r="D173" s="72"/>
      <c r="E173" s="72"/>
      <c r="F173" s="72"/>
      <c r="G173" s="72"/>
      <c r="H173" s="72"/>
      <c r="I173" s="72"/>
      <c r="J173" s="72"/>
      <c r="K173" s="72"/>
    </row>
    <row r="174" spans="1:11" ht="38.25" customHeight="1" x14ac:dyDescent="0.3">
      <c r="A174" s="15" t="s">
        <v>136</v>
      </c>
      <c r="B174" s="10" t="s">
        <v>172</v>
      </c>
      <c r="C174" s="71" t="s">
        <v>168</v>
      </c>
      <c r="D174" s="54">
        <v>4300</v>
      </c>
      <c r="E174" s="54">
        <f>D174*1.01</f>
        <v>4343</v>
      </c>
      <c r="F174" s="54">
        <f>E174*1.01</f>
        <v>4386.43</v>
      </c>
      <c r="G174" s="54">
        <f>F174*1.01</f>
        <v>4430.2943000000005</v>
      </c>
      <c r="H174" s="54">
        <v>4430.3</v>
      </c>
      <c r="I174" s="54">
        <v>4430.3</v>
      </c>
      <c r="J174" s="54">
        <v>4430.3</v>
      </c>
      <c r="K174" s="54">
        <v>4430.3</v>
      </c>
    </row>
    <row r="175" spans="1:11" ht="36.75" customHeight="1" x14ac:dyDescent="0.3">
      <c r="A175" s="15">
        <v>3</v>
      </c>
      <c r="B175" s="9" t="s">
        <v>173</v>
      </c>
      <c r="C175" s="71" t="s">
        <v>174</v>
      </c>
      <c r="D175" s="73">
        <v>24.3</v>
      </c>
      <c r="E175" s="74">
        <v>24.829466287029746</v>
      </c>
      <c r="F175" s="74">
        <v>25.117818293243449</v>
      </c>
      <c r="G175" s="74">
        <v>25.39877300613497</v>
      </c>
      <c r="H175" s="74">
        <v>25.68059916134855</v>
      </c>
      <c r="I175" s="74">
        <v>25.960664844516572</v>
      </c>
      <c r="J175" s="74">
        <v>26.246609465217805</v>
      </c>
      <c r="K175" s="74">
        <v>26.538923333598873</v>
      </c>
    </row>
    <row r="176" spans="1:11" ht="15.75" customHeight="1" x14ac:dyDescent="0.3">
      <c r="A176" s="97" t="s">
        <v>0</v>
      </c>
      <c r="B176" s="97" t="s">
        <v>1</v>
      </c>
      <c r="C176" s="97" t="s">
        <v>2</v>
      </c>
      <c r="D176" s="39" t="s">
        <v>3</v>
      </c>
      <c r="E176" s="6" t="s">
        <v>4</v>
      </c>
      <c r="F176" s="97" t="s">
        <v>5</v>
      </c>
      <c r="G176" s="97"/>
      <c r="H176" s="97"/>
      <c r="I176" s="97"/>
      <c r="J176" s="97"/>
      <c r="K176" s="97"/>
    </row>
    <row r="177" spans="1:11" ht="27" customHeight="1" x14ac:dyDescent="0.3">
      <c r="A177" s="97"/>
      <c r="B177" s="97"/>
      <c r="C177" s="97"/>
      <c r="D177" s="7">
        <v>2017</v>
      </c>
      <c r="E177" s="6">
        <v>2018</v>
      </c>
      <c r="F177" s="7">
        <v>2019</v>
      </c>
      <c r="G177" s="7">
        <v>2020</v>
      </c>
      <c r="H177" s="7">
        <v>2021</v>
      </c>
      <c r="I177" s="7">
        <v>2022</v>
      </c>
      <c r="J177" s="7">
        <v>2023</v>
      </c>
      <c r="K177" s="7">
        <v>2024</v>
      </c>
    </row>
    <row r="178" spans="1:11" ht="18.75" customHeight="1" x14ac:dyDescent="0.3">
      <c r="A178" s="17" t="s">
        <v>175</v>
      </c>
      <c r="B178" s="97" t="s">
        <v>176</v>
      </c>
      <c r="C178" s="97"/>
      <c r="D178" s="100"/>
      <c r="E178" s="100"/>
      <c r="F178" s="100"/>
      <c r="G178" s="100"/>
      <c r="H178" s="100"/>
      <c r="I178" s="100"/>
      <c r="J178" s="100"/>
      <c r="K178" s="100"/>
    </row>
    <row r="179" spans="1:11" ht="29.25" customHeight="1" x14ac:dyDescent="0.3">
      <c r="A179" s="15">
        <v>1</v>
      </c>
      <c r="B179" s="9" t="s">
        <v>177</v>
      </c>
      <c r="C179" s="71" t="s">
        <v>59</v>
      </c>
      <c r="D179" s="90">
        <v>1218406.8</v>
      </c>
      <c r="E179" s="90">
        <f>D179*1.025</f>
        <v>1248866.97</v>
      </c>
      <c r="F179" s="90">
        <f>E179*1.025</f>
        <v>1280088.6442499999</v>
      </c>
      <c r="G179" s="90">
        <f>F179*1.025</f>
        <v>1312090.8603562498</v>
      </c>
      <c r="H179" s="90">
        <f>G179*1.025</f>
        <v>1344893.1318651559</v>
      </c>
      <c r="I179" s="90">
        <f>H179*1.025</f>
        <v>1378515.4601617847</v>
      </c>
      <c r="J179" s="90">
        <f t="shared" ref="J179:K179" si="67">I179*1.025</f>
        <v>1412978.3466658292</v>
      </c>
      <c r="K179" s="90">
        <f t="shared" si="67"/>
        <v>1448302.8053324749</v>
      </c>
    </row>
    <row r="180" spans="1:11" ht="36" customHeight="1" x14ac:dyDescent="0.3">
      <c r="A180" s="15">
        <v>2</v>
      </c>
      <c r="B180" s="9" t="s">
        <v>178</v>
      </c>
      <c r="C180" s="71" t="s">
        <v>179</v>
      </c>
      <c r="D180" s="76">
        <v>83.1</v>
      </c>
      <c r="E180" s="76">
        <v>83.1</v>
      </c>
      <c r="F180" s="76">
        <v>83.1</v>
      </c>
      <c r="G180" s="76">
        <v>83.1</v>
      </c>
      <c r="H180" s="76">
        <v>83.1</v>
      </c>
      <c r="I180" s="76">
        <v>83.1</v>
      </c>
      <c r="J180" s="76">
        <v>83.1</v>
      </c>
      <c r="K180" s="76">
        <v>83.1</v>
      </c>
    </row>
    <row r="181" spans="1:11" ht="51" customHeight="1" x14ac:dyDescent="0.3">
      <c r="A181" s="14" t="s">
        <v>32</v>
      </c>
      <c r="B181" s="10" t="s">
        <v>180</v>
      </c>
      <c r="C181" s="75" t="s">
        <v>179</v>
      </c>
      <c r="D181" s="76">
        <v>76.099999999999994</v>
      </c>
      <c r="E181" s="76">
        <v>76.099999999999994</v>
      </c>
      <c r="F181" s="76">
        <v>76.099999999999994</v>
      </c>
      <c r="G181" s="76">
        <v>76.099999999999994</v>
      </c>
      <c r="H181" s="76">
        <v>76.099999999999994</v>
      </c>
      <c r="I181" s="76">
        <v>76.099999999999994</v>
      </c>
      <c r="J181" s="76">
        <v>76.099999999999994</v>
      </c>
      <c r="K181" s="76">
        <v>76.099999999999994</v>
      </c>
    </row>
    <row r="182" spans="1:11" ht="51" customHeight="1" x14ac:dyDescent="0.3">
      <c r="A182" s="14" t="s">
        <v>34</v>
      </c>
      <c r="B182" s="10" t="s">
        <v>181</v>
      </c>
      <c r="C182" s="75" t="s">
        <v>182</v>
      </c>
      <c r="D182" s="77">
        <f>D181/D180*100</f>
        <v>91.576413959085428</v>
      </c>
      <c r="E182" s="77">
        <f>E181/E180*100</f>
        <v>91.576413959085428</v>
      </c>
      <c r="F182" s="77">
        <f>F181/F180*100</f>
        <v>91.576413959085428</v>
      </c>
      <c r="G182" s="77">
        <f>G181/G180*100</f>
        <v>91.576413959085428</v>
      </c>
      <c r="H182" s="77">
        <f>H181/H180*100</f>
        <v>91.576413959085428</v>
      </c>
      <c r="I182" s="77">
        <f t="shared" ref="I182:K182" si="68">I181/I180*100</f>
        <v>91.576413959085428</v>
      </c>
      <c r="J182" s="77">
        <f t="shared" si="68"/>
        <v>91.576413959085428</v>
      </c>
      <c r="K182" s="77">
        <f t="shared" si="68"/>
        <v>91.576413959085428</v>
      </c>
    </row>
    <row r="183" spans="1:11" ht="27" customHeight="1" x14ac:dyDescent="0.3">
      <c r="A183" s="97" t="s">
        <v>0</v>
      </c>
      <c r="B183" s="97" t="s">
        <v>1</v>
      </c>
      <c r="C183" s="97" t="s">
        <v>2</v>
      </c>
      <c r="D183" s="39" t="s">
        <v>3</v>
      </c>
      <c r="E183" s="6" t="s">
        <v>4</v>
      </c>
      <c r="F183" s="97" t="s">
        <v>5</v>
      </c>
      <c r="G183" s="97"/>
      <c r="H183" s="97"/>
      <c r="I183" s="97"/>
      <c r="J183" s="97"/>
      <c r="K183" s="97"/>
    </row>
    <row r="184" spans="1:11" ht="13.5" customHeight="1" x14ac:dyDescent="0.3">
      <c r="A184" s="97"/>
      <c r="B184" s="97"/>
      <c r="C184" s="97"/>
      <c r="D184" s="7">
        <v>2017</v>
      </c>
      <c r="E184" s="6">
        <v>2018</v>
      </c>
      <c r="F184" s="7">
        <v>2019</v>
      </c>
      <c r="G184" s="7">
        <v>2020</v>
      </c>
      <c r="H184" s="7">
        <v>2021</v>
      </c>
      <c r="I184" s="7">
        <v>2022</v>
      </c>
      <c r="J184" s="7">
        <v>2023</v>
      </c>
      <c r="K184" s="7">
        <v>2024</v>
      </c>
    </row>
    <row r="185" spans="1:11" ht="15" customHeight="1" x14ac:dyDescent="0.3">
      <c r="A185" s="34" t="s">
        <v>183</v>
      </c>
      <c r="B185" s="101" t="s">
        <v>184</v>
      </c>
      <c r="C185" s="101"/>
      <c r="D185" s="101"/>
      <c r="E185" s="101"/>
      <c r="F185" s="101"/>
      <c r="G185" s="101"/>
      <c r="H185" s="101"/>
      <c r="I185" s="101"/>
      <c r="J185" s="101"/>
      <c r="K185" s="101"/>
    </row>
    <row r="186" spans="1:11" ht="33.75" customHeight="1" x14ac:dyDescent="0.3">
      <c r="A186" s="14">
        <v>1</v>
      </c>
      <c r="B186" s="10" t="s">
        <v>185</v>
      </c>
      <c r="C186" s="10" t="s">
        <v>50</v>
      </c>
      <c r="D186" s="78">
        <f t="shared" ref="D186:K186" si="69">D187+D201</f>
        <v>322045.5</v>
      </c>
      <c r="E186" s="78">
        <f t="shared" si="69"/>
        <v>322775.2</v>
      </c>
      <c r="F186" s="78">
        <f t="shared" si="69"/>
        <v>233390.5</v>
      </c>
      <c r="G186" s="78">
        <f t="shared" si="69"/>
        <v>237971.40000000002</v>
      </c>
      <c r="H186" s="78">
        <f t="shared" si="69"/>
        <v>242636.5</v>
      </c>
      <c r="I186" s="78">
        <f t="shared" si="69"/>
        <v>242636.5</v>
      </c>
      <c r="J186" s="78">
        <f t="shared" si="69"/>
        <v>242636.5</v>
      </c>
      <c r="K186" s="78">
        <f t="shared" si="69"/>
        <v>242636.5</v>
      </c>
    </row>
    <row r="187" spans="1:11" ht="27" customHeight="1" x14ac:dyDescent="0.3">
      <c r="A187" s="15" t="s">
        <v>12</v>
      </c>
      <c r="B187" s="9" t="s">
        <v>186</v>
      </c>
      <c r="C187" s="35" t="s">
        <v>50</v>
      </c>
      <c r="D187" s="78">
        <v>154399.6</v>
      </c>
      <c r="E187" s="78">
        <v>152634.5</v>
      </c>
      <c r="F187" s="78">
        <v>148509.1</v>
      </c>
      <c r="G187" s="78">
        <v>153301.1</v>
      </c>
      <c r="H187" s="78">
        <v>157966.20000000001</v>
      </c>
      <c r="I187" s="78">
        <v>157966.20000000001</v>
      </c>
      <c r="J187" s="78">
        <v>157966.20000000001</v>
      </c>
      <c r="K187" s="78">
        <v>157966.20000000001</v>
      </c>
    </row>
    <row r="188" spans="1:11" ht="26.4" x14ac:dyDescent="0.3">
      <c r="A188" s="15" t="s">
        <v>115</v>
      </c>
      <c r="B188" s="9" t="s">
        <v>187</v>
      </c>
      <c r="C188" s="9" t="s">
        <v>50</v>
      </c>
      <c r="D188" s="78">
        <v>46545.3</v>
      </c>
      <c r="E188" s="78">
        <v>48114.400000000001</v>
      </c>
      <c r="F188" s="78">
        <v>51746.3</v>
      </c>
      <c r="G188" s="78">
        <v>54178.400000000001</v>
      </c>
      <c r="H188" s="78">
        <v>56237.2</v>
      </c>
      <c r="I188" s="78">
        <v>56237.2</v>
      </c>
      <c r="J188" s="78">
        <v>56237.2</v>
      </c>
      <c r="K188" s="78">
        <v>56237.2</v>
      </c>
    </row>
    <row r="189" spans="1:11" ht="13.5" customHeight="1" x14ac:dyDescent="0.3">
      <c r="A189" s="15" t="s">
        <v>116</v>
      </c>
      <c r="B189" s="9" t="s">
        <v>188</v>
      </c>
      <c r="C189" s="9" t="s">
        <v>50</v>
      </c>
      <c r="D189" s="78">
        <v>-10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</row>
    <row r="190" spans="1:11" ht="26.4" x14ac:dyDescent="0.3">
      <c r="A190" s="15" t="s">
        <v>189</v>
      </c>
      <c r="B190" s="9" t="s">
        <v>190</v>
      </c>
      <c r="C190" s="9" t="s">
        <v>50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</row>
    <row r="191" spans="1:11" ht="26.4" x14ac:dyDescent="0.3">
      <c r="A191" s="15" t="s">
        <v>191</v>
      </c>
      <c r="B191" s="9" t="s">
        <v>192</v>
      </c>
      <c r="C191" s="9" t="s">
        <v>50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</row>
    <row r="192" spans="1:11" ht="26.4" x14ac:dyDescent="0.3">
      <c r="A192" s="15" t="s">
        <v>193</v>
      </c>
      <c r="B192" s="9" t="s">
        <v>194</v>
      </c>
      <c r="C192" s="9" t="s">
        <v>50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</row>
    <row r="193" spans="1:11" ht="15" customHeight="1" x14ac:dyDescent="0.3">
      <c r="A193" s="15" t="s">
        <v>195</v>
      </c>
      <c r="B193" s="9" t="s">
        <v>196</v>
      </c>
      <c r="C193" s="9" t="s">
        <v>50</v>
      </c>
      <c r="D193" s="78">
        <f t="shared" ref="D193:K193" si="70">D194+D195</f>
        <v>38756.200000000004</v>
      </c>
      <c r="E193" s="78">
        <f t="shared" si="70"/>
        <v>37554.5</v>
      </c>
      <c r="F193" s="78">
        <f t="shared" si="70"/>
        <v>39700</v>
      </c>
      <c r="G193" s="78">
        <f t="shared" si="70"/>
        <v>40494</v>
      </c>
      <c r="H193" s="78">
        <f t="shared" si="70"/>
        <v>41304</v>
      </c>
      <c r="I193" s="78">
        <f t="shared" si="70"/>
        <v>41304</v>
      </c>
      <c r="J193" s="78">
        <f t="shared" si="70"/>
        <v>41304</v>
      </c>
      <c r="K193" s="78">
        <f t="shared" si="70"/>
        <v>41304</v>
      </c>
    </row>
    <row r="194" spans="1:11" ht="26.4" x14ac:dyDescent="0.3">
      <c r="A194" s="15" t="s">
        <v>197</v>
      </c>
      <c r="B194" s="9" t="s">
        <v>198</v>
      </c>
      <c r="C194" s="9" t="s">
        <v>50</v>
      </c>
      <c r="D194" s="78">
        <v>2767.3</v>
      </c>
      <c r="E194" s="78">
        <v>1328.8</v>
      </c>
      <c r="F194" s="78">
        <v>2750</v>
      </c>
      <c r="G194" s="78">
        <v>2805</v>
      </c>
      <c r="H194" s="78">
        <v>2861</v>
      </c>
      <c r="I194" s="78">
        <v>2861</v>
      </c>
      <c r="J194" s="78">
        <v>2861</v>
      </c>
      <c r="K194" s="78">
        <v>2861</v>
      </c>
    </row>
    <row r="195" spans="1:11" ht="26.4" x14ac:dyDescent="0.3">
      <c r="A195" s="15" t="s">
        <v>199</v>
      </c>
      <c r="B195" s="9" t="s">
        <v>200</v>
      </c>
      <c r="C195" s="9" t="s">
        <v>50</v>
      </c>
      <c r="D195" s="78">
        <v>35988.9</v>
      </c>
      <c r="E195" s="78">
        <v>36225.699999999997</v>
      </c>
      <c r="F195" s="78">
        <v>36950</v>
      </c>
      <c r="G195" s="78">
        <v>37689</v>
      </c>
      <c r="H195" s="78">
        <v>38443</v>
      </c>
      <c r="I195" s="78">
        <v>38443</v>
      </c>
      <c r="J195" s="78">
        <v>38443</v>
      </c>
      <c r="K195" s="78">
        <v>38443</v>
      </c>
    </row>
    <row r="196" spans="1:11" ht="42" customHeight="1" x14ac:dyDescent="0.3">
      <c r="A196" s="15" t="s">
        <v>201</v>
      </c>
      <c r="B196" s="9" t="s">
        <v>202</v>
      </c>
      <c r="C196" s="9" t="s">
        <v>50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</row>
    <row r="197" spans="1:11" ht="31.5" customHeight="1" x14ac:dyDescent="0.3">
      <c r="A197" s="15" t="s">
        <v>203</v>
      </c>
      <c r="B197" s="9" t="s">
        <v>204</v>
      </c>
      <c r="C197" s="9" t="s">
        <v>50</v>
      </c>
      <c r="D197" s="78">
        <v>47735.1</v>
      </c>
      <c r="E197" s="78">
        <v>44695.199999999997</v>
      </c>
      <c r="F197" s="78">
        <v>46339.4</v>
      </c>
      <c r="G197" s="78">
        <v>48520.800000000003</v>
      </c>
      <c r="H197" s="78">
        <v>50811.7</v>
      </c>
      <c r="I197" s="78">
        <v>50811.7</v>
      </c>
      <c r="J197" s="78">
        <v>50811.7</v>
      </c>
      <c r="K197" s="78">
        <v>50811.7</v>
      </c>
    </row>
    <row r="198" spans="1:11" ht="27.75" customHeight="1" x14ac:dyDescent="0.3">
      <c r="A198" s="15" t="s">
        <v>205</v>
      </c>
      <c r="B198" s="9" t="s">
        <v>206</v>
      </c>
      <c r="C198" s="9" t="s">
        <v>50</v>
      </c>
      <c r="D198" s="78">
        <v>4095.7</v>
      </c>
      <c r="E198" s="78">
        <v>4763</v>
      </c>
      <c r="F198" s="78">
        <v>4982.1000000000004</v>
      </c>
      <c r="G198" s="78">
        <v>5211.3</v>
      </c>
      <c r="H198" s="78">
        <v>5440.6</v>
      </c>
      <c r="I198" s="78">
        <v>5440.6</v>
      </c>
      <c r="J198" s="78">
        <v>5440.6</v>
      </c>
      <c r="K198" s="78">
        <v>5440.6</v>
      </c>
    </row>
    <row r="199" spans="1:11" ht="26.4" x14ac:dyDescent="0.3">
      <c r="A199" s="15" t="s">
        <v>207</v>
      </c>
      <c r="B199" s="9" t="s">
        <v>208</v>
      </c>
      <c r="C199" s="9" t="s">
        <v>50</v>
      </c>
      <c r="D199" s="78">
        <v>13477.1</v>
      </c>
      <c r="E199" s="78">
        <v>9622.2000000000007</v>
      </c>
      <c r="F199" s="78">
        <v>1968.3</v>
      </c>
      <c r="G199" s="78">
        <v>1098.7</v>
      </c>
      <c r="H199" s="78">
        <v>374.8</v>
      </c>
      <c r="I199" s="78">
        <v>374.8</v>
      </c>
      <c r="J199" s="78">
        <v>374.8</v>
      </c>
      <c r="K199" s="78">
        <v>374.8</v>
      </c>
    </row>
    <row r="200" spans="1:11" ht="26.4" x14ac:dyDescent="0.3">
      <c r="A200" s="15" t="s">
        <v>209</v>
      </c>
      <c r="B200" s="9" t="s">
        <v>210</v>
      </c>
      <c r="C200" s="9" t="s">
        <v>50</v>
      </c>
      <c r="D200" s="78">
        <v>182.2</v>
      </c>
      <c r="E200" s="78">
        <v>4191.2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</row>
    <row r="201" spans="1:11" ht="26.4" x14ac:dyDescent="0.3">
      <c r="A201" s="15" t="s">
        <v>14</v>
      </c>
      <c r="B201" s="9" t="s">
        <v>211</v>
      </c>
      <c r="C201" s="9" t="s">
        <v>50</v>
      </c>
      <c r="D201" s="78">
        <v>167645.9</v>
      </c>
      <c r="E201" s="78">
        <v>170140.7</v>
      </c>
      <c r="F201" s="78">
        <v>84881.4</v>
      </c>
      <c r="G201" s="78">
        <v>84670.3</v>
      </c>
      <c r="H201" s="78">
        <v>84670.3</v>
      </c>
      <c r="I201" s="78">
        <v>84670.3</v>
      </c>
      <c r="J201" s="78">
        <v>84670.3</v>
      </c>
      <c r="K201" s="78">
        <v>84670.3</v>
      </c>
    </row>
    <row r="202" spans="1:11" ht="26.4" x14ac:dyDescent="0.3">
      <c r="A202" s="15" t="s">
        <v>117</v>
      </c>
      <c r="B202" s="9" t="s">
        <v>212</v>
      </c>
      <c r="C202" s="9" t="s">
        <v>50</v>
      </c>
      <c r="D202" s="78">
        <v>51091.5</v>
      </c>
      <c r="E202" s="78">
        <v>59384.800000000003</v>
      </c>
      <c r="F202" s="78">
        <v>54264.7</v>
      </c>
      <c r="G202" s="78">
        <v>55645.1</v>
      </c>
      <c r="H202" s="78">
        <v>55645.1</v>
      </c>
      <c r="I202" s="78">
        <v>55645.1</v>
      </c>
      <c r="J202" s="78">
        <v>55645.1</v>
      </c>
      <c r="K202" s="78">
        <v>55645.1</v>
      </c>
    </row>
    <row r="203" spans="1:11" ht="26.4" x14ac:dyDescent="0.3">
      <c r="A203" s="15" t="s">
        <v>118</v>
      </c>
      <c r="B203" s="9" t="s">
        <v>213</v>
      </c>
      <c r="C203" s="9" t="s">
        <v>50</v>
      </c>
      <c r="D203" s="78">
        <v>93381.2</v>
      </c>
      <c r="E203" s="78">
        <v>90976.5</v>
      </c>
      <c r="F203" s="78">
        <v>19854.3</v>
      </c>
      <c r="G203" s="78">
        <v>19999.099999999999</v>
      </c>
      <c r="H203" s="78">
        <v>19999.099999999999</v>
      </c>
      <c r="I203" s="78">
        <v>19999.099999999999</v>
      </c>
      <c r="J203" s="78">
        <v>19999.099999999999</v>
      </c>
      <c r="K203" s="78">
        <v>19999.099999999999</v>
      </c>
    </row>
    <row r="204" spans="1:11" ht="30" customHeight="1" x14ac:dyDescent="0.3">
      <c r="A204" s="15" t="s">
        <v>119</v>
      </c>
      <c r="B204" s="9" t="s">
        <v>214</v>
      </c>
      <c r="C204" s="9" t="s">
        <v>50</v>
      </c>
      <c r="D204" s="78">
        <v>1736.3</v>
      </c>
      <c r="E204" s="78">
        <v>1882.2</v>
      </c>
      <c r="F204" s="78">
        <v>1736.3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</row>
    <row r="205" spans="1:11" ht="26.4" x14ac:dyDescent="0.3">
      <c r="A205" s="15" t="s">
        <v>215</v>
      </c>
      <c r="B205" s="9" t="s">
        <v>216</v>
      </c>
      <c r="C205" s="9" t="s">
        <v>50</v>
      </c>
      <c r="D205" s="78">
        <v>33388.5</v>
      </c>
      <c r="E205" s="78">
        <v>17897.2</v>
      </c>
      <c r="F205" s="78">
        <v>9026.1</v>
      </c>
      <c r="G205" s="78">
        <v>9026.1</v>
      </c>
      <c r="H205" s="78">
        <v>9026.1</v>
      </c>
      <c r="I205" s="78">
        <v>9026.1</v>
      </c>
      <c r="J205" s="78">
        <v>9026.1</v>
      </c>
      <c r="K205" s="78">
        <v>9026.1</v>
      </c>
    </row>
    <row r="206" spans="1:11" ht="26.4" x14ac:dyDescent="0.3">
      <c r="A206" s="15">
        <v>2</v>
      </c>
      <c r="B206" s="9" t="s">
        <v>217</v>
      </c>
      <c r="C206" s="10" t="s">
        <v>50</v>
      </c>
      <c r="D206" s="78">
        <f>SUM(D207:D216)</f>
        <v>301877.90000000002</v>
      </c>
      <c r="E206" s="78">
        <f>SUM(E207:E216)</f>
        <v>349604.10000000003</v>
      </c>
      <c r="F206" s="78">
        <f t="shared" ref="F206:K206" si="71">F207+F208+F209+F210+F211+F212+F213+F214+F215+F216</f>
        <v>241098.5</v>
      </c>
      <c r="G206" s="78">
        <f t="shared" si="71"/>
        <v>246158.6</v>
      </c>
      <c r="H206" s="78">
        <f t="shared" si="71"/>
        <v>258433.10000000003</v>
      </c>
      <c r="I206" s="78">
        <f t="shared" si="71"/>
        <v>258433.10000000003</v>
      </c>
      <c r="J206" s="78">
        <f t="shared" si="71"/>
        <v>258433.10000000003</v>
      </c>
      <c r="K206" s="78">
        <f t="shared" si="71"/>
        <v>258433.10000000003</v>
      </c>
    </row>
    <row r="207" spans="1:11" ht="27.75" customHeight="1" x14ac:dyDescent="0.3">
      <c r="A207" s="15" t="s">
        <v>134</v>
      </c>
      <c r="B207" s="9" t="s">
        <v>218</v>
      </c>
      <c r="C207" s="10" t="s">
        <v>50</v>
      </c>
      <c r="D207" s="78">
        <v>7479.6</v>
      </c>
      <c r="E207" s="78">
        <v>8115.3</v>
      </c>
      <c r="F207" s="78">
        <v>8439.9</v>
      </c>
      <c r="G207" s="78">
        <v>8777.5</v>
      </c>
      <c r="H207" s="78">
        <v>9128.6</v>
      </c>
      <c r="I207" s="78">
        <v>9128.6</v>
      </c>
      <c r="J207" s="78">
        <v>9128.6</v>
      </c>
      <c r="K207" s="78">
        <v>9128.6</v>
      </c>
    </row>
    <row r="208" spans="1:11" ht="26.4" x14ac:dyDescent="0.3">
      <c r="A208" s="15" t="s">
        <v>136</v>
      </c>
      <c r="B208" s="9" t="s">
        <v>219</v>
      </c>
      <c r="C208" s="9" t="s">
        <v>50</v>
      </c>
      <c r="D208" s="78">
        <v>1458.9</v>
      </c>
      <c r="E208" s="78">
        <v>1882.2</v>
      </c>
      <c r="F208" s="78">
        <v>1736.3</v>
      </c>
      <c r="G208" s="78">
        <v>0</v>
      </c>
      <c r="H208" s="78">
        <v>0</v>
      </c>
      <c r="I208" s="78">
        <v>0</v>
      </c>
      <c r="J208" s="78">
        <v>0</v>
      </c>
      <c r="K208" s="78">
        <v>0</v>
      </c>
    </row>
    <row r="209" spans="1:11" ht="26.4" x14ac:dyDescent="0.3">
      <c r="A209" s="15" t="s">
        <v>138</v>
      </c>
      <c r="B209" s="9" t="s">
        <v>220</v>
      </c>
      <c r="C209" s="9" t="s">
        <v>50</v>
      </c>
      <c r="D209" s="78">
        <v>268.60000000000002</v>
      </c>
      <c r="E209" s="78">
        <v>2367.1</v>
      </c>
      <c r="F209" s="78">
        <v>2461.8000000000002</v>
      </c>
      <c r="G209" s="78">
        <v>2560.3000000000002</v>
      </c>
      <c r="H209" s="78">
        <v>2662.7</v>
      </c>
      <c r="I209" s="78">
        <v>2662.7</v>
      </c>
      <c r="J209" s="78">
        <v>2662.7</v>
      </c>
      <c r="K209" s="78">
        <v>2662.7</v>
      </c>
    </row>
    <row r="210" spans="1:11" ht="29.25" customHeight="1" x14ac:dyDescent="0.3">
      <c r="A210" s="15" t="s">
        <v>140</v>
      </c>
      <c r="B210" s="9" t="s">
        <v>221</v>
      </c>
      <c r="C210" s="9" t="s">
        <v>50</v>
      </c>
      <c r="D210" s="78">
        <v>77162.5</v>
      </c>
      <c r="E210" s="78">
        <v>97816</v>
      </c>
      <c r="F210" s="78">
        <v>68800.100000000006</v>
      </c>
      <c r="G210" s="78">
        <v>71152.2</v>
      </c>
      <c r="H210" s="78">
        <v>73598.2</v>
      </c>
      <c r="I210" s="78">
        <v>73598.2</v>
      </c>
      <c r="J210" s="78">
        <v>73598.2</v>
      </c>
      <c r="K210" s="78">
        <v>73598.2</v>
      </c>
    </row>
    <row r="211" spans="1:11" ht="18" customHeight="1" x14ac:dyDescent="0.3">
      <c r="A211" s="15" t="s">
        <v>142</v>
      </c>
      <c r="B211" s="9" t="s">
        <v>222</v>
      </c>
      <c r="C211" s="9" t="s">
        <v>50</v>
      </c>
      <c r="D211" s="78">
        <v>98382.2</v>
      </c>
      <c r="E211" s="78">
        <v>90513.7</v>
      </c>
      <c r="F211" s="78">
        <v>54470.8</v>
      </c>
      <c r="G211" s="78">
        <v>56649.599999999999</v>
      </c>
      <c r="H211" s="78">
        <v>58915.6</v>
      </c>
      <c r="I211" s="78">
        <v>58915.6</v>
      </c>
      <c r="J211" s="78">
        <v>58915.6</v>
      </c>
      <c r="K211" s="78">
        <v>58915.6</v>
      </c>
    </row>
    <row r="212" spans="1:11" ht="26.4" x14ac:dyDescent="0.3">
      <c r="A212" s="15" t="s">
        <v>144</v>
      </c>
      <c r="B212" s="9" t="s">
        <v>223</v>
      </c>
      <c r="C212" s="9" t="s">
        <v>50</v>
      </c>
      <c r="D212" s="78">
        <v>879.9</v>
      </c>
      <c r="E212" s="78">
        <v>1295.7</v>
      </c>
      <c r="F212" s="78">
        <v>1347.5</v>
      </c>
      <c r="G212" s="78">
        <v>1401.4</v>
      </c>
      <c r="H212" s="78">
        <v>1457.5</v>
      </c>
      <c r="I212" s="78">
        <v>1457.5</v>
      </c>
      <c r="J212" s="78">
        <v>1457.5</v>
      </c>
      <c r="K212" s="78">
        <v>1457.5</v>
      </c>
    </row>
    <row r="213" spans="1:11" ht="28.5" customHeight="1" x14ac:dyDescent="0.3">
      <c r="A213" s="15" t="s">
        <v>224</v>
      </c>
      <c r="B213" s="9" t="s">
        <v>225</v>
      </c>
      <c r="C213" s="9" t="s">
        <v>50</v>
      </c>
      <c r="D213" s="78">
        <v>82247.8</v>
      </c>
      <c r="E213" s="78">
        <v>112627.9</v>
      </c>
      <c r="F213" s="78">
        <v>83752.2</v>
      </c>
      <c r="G213" s="78">
        <v>86491.9</v>
      </c>
      <c r="H213" s="78">
        <v>89190.6</v>
      </c>
      <c r="I213" s="78">
        <v>89190.6</v>
      </c>
      <c r="J213" s="78">
        <v>89190.6</v>
      </c>
      <c r="K213" s="78">
        <v>89190.6</v>
      </c>
    </row>
    <row r="214" spans="1:11" ht="24.75" customHeight="1" x14ac:dyDescent="0.3">
      <c r="A214" s="15" t="s">
        <v>226</v>
      </c>
      <c r="B214" s="9" t="s">
        <v>227</v>
      </c>
      <c r="C214" s="9" t="s">
        <v>50</v>
      </c>
      <c r="D214" s="78">
        <v>5913.7</v>
      </c>
      <c r="E214" s="78">
        <v>6846.9</v>
      </c>
      <c r="F214" s="78">
        <v>2270.9</v>
      </c>
      <c r="G214" s="78">
        <v>2361.6999999999998</v>
      </c>
      <c r="H214" s="78">
        <v>2456.1999999999998</v>
      </c>
      <c r="I214" s="78">
        <v>2456.1999999999998</v>
      </c>
      <c r="J214" s="78">
        <v>2456.1999999999998</v>
      </c>
      <c r="K214" s="78">
        <v>2456.1999999999998</v>
      </c>
    </row>
    <row r="215" spans="1:11" ht="26.4" x14ac:dyDescent="0.3">
      <c r="A215" s="15" t="s">
        <v>228</v>
      </c>
      <c r="B215" s="9" t="s">
        <v>229</v>
      </c>
      <c r="C215" s="9" t="s">
        <v>50</v>
      </c>
      <c r="D215" s="78">
        <v>880.9</v>
      </c>
      <c r="E215" s="78">
        <v>1007</v>
      </c>
      <c r="F215" s="78">
        <v>1047.3</v>
      </c>
      <c r="G215" s="78">
        <v>1089.2</v>
      </c>
      <c r="H215" s="78">
        <v>1132.7</v>
      </c>
      <c r="I215" s="78">
        <v>1132.7</v>
      </c>
      <c r="J215" s="78">
        <v>1132.7</v>
      </c>
      <c r="K215" s="78">
        <v>1132.7</v>
      </c>
    </row>
    <row r="216" spans="1:11" ht="27.75" customHeight="1" x14ac:dyDescent="0.3">
      <c r="A216" s="15" t="s">
        <v>230</v>
      </c>
      <c r="B216" s="9" t="s">
        <v>231</v>
      </c>
      <c r="C216" s="9" t="s">
        <v>50</v>
      </c>
      <c r="D216" s="78">
        <f>279.8+26924</f>
        <v>27203.8</v>
      </c>
      <c r="E216" s="78">
        <f>208.3+26924</f>
        <v>27132.3</v>
      </c>
      <c r="F216" s="78">
        <f>23914.6-7142.9</f>
        <v>16771.699999999997</v>
      </c>
      <c r="G216" s="78">
        <f>22817.7-7142.9</f>
        <v>15674.800000000001</v>
      </c>
      <c r="H216" s="78">
        <v>19891</v>
      </c>
      <c r="I216" s="78">
        <v>19891</v>
      </c>
      <c r="J216" s="78">
        <v>19891</v>
      </c>
      <c r="K216" s="78">
        <v>19891</v>
      </c>
    </row>
    <row r="217" spans="1:11" ht="26.4" x14ac:dyDescent="0.3">
      <c r="A217" s="15">
        <v>3</v>
      </c>
      <c r="B217" s="9" t="s">
        <v>232</v>
      </c>
      <c r="C217" s="10" t="s">
        <v>50</v>
      </c>
      <c r="D217" s="78">
        <f>D186-D206</f>
        <v>20167.599999999977</v>
      </c>
      <c r="E217" s="78">
        <f>E186-E206</f>
        <v>-26828.900000000023</v>
      </c>
      <c r="F217" s="78">
        <f>F187*0.1-7142.9</f>
        <v>7708.010000000002</v>
      </c>
      <c r="G217" s="78">
        <f>G187*0.1-7142.9</f>
        <v>8187.2100000000009</v>
      </c>
      <c r="H217" s="78">
        <f>H187*0.1</f>
        <v>15796.620000000003</v>
      </c>
      <c r="I217" s="78">
        <f>I187*0.1</f>
        <v>15796.620000000003</v>
      </c>
      <c r="J217" s="78">
        <f>J187*0.1</f>
        <v>15796.620000000003</v>
      </c>
      <c r="K217" s="78">
        <f>K187*0.1</f>
        <v>15796.620000000003</v>
      </c>
    </row>
    <row r="218" spans="1:11" ht="26.4" x14ac:dyDescent="0.3">
      <c r="A218" s="15" t="s">
        <v>34</v>
      </c>
      <c r="B218" s="9" t="s">
        <v>233</v>
      </c>
      <c r="C218" s="9" t="s">
        <v>50</v>
      </c>
      <c r="D218" s="78">
        <v>28571.4</v>
      </c>
      <c r="E218" s="78">
        <f>D218-7142.9+0.1</f>
        <v>21428.6</v>
      </c>
      <c r="F218" s="78">
        <f>E218-7142.9</f>
        <v>14285.699999999999</v>
      </c>
      <c r="G218" s="78">
        <f>F218-7142.9+0.1</f>
        <v>7142.9</v>
      </c>
      <c r="H218" s="78">
        <v>0</v>
      </c>
      <c r="I218" s="78">
        <v>0</v>
      </c>
      <c r="J218" s="78">
        <v>0</v>
      </c>
      <c r="K218" s="78">
        <v>0</v>
      </c>
    </row>
    <row r="219" spans="1:11" ht="15.75" customHeight="1" x14ac:dyDescent="0.3">
      <c r="A219" s="97" t="s">
        <v>0</v>
      </c>
      <c r="B219" s="97" t="s">
        <v>1</v>
      </c>
      <c r="C219" s="97" t="s">
        <v>2</v>
      </c>
      <c r="D219" s="39" t="s">
        <v>3</v>
      </c>
      <c r="E219" s="6" t="s">
        <v>4</v>
      </c>
      <c r="F219" s="97" t="s">
        <v>5</v>
      </c>
      <c r="G219" s="97"/>
      <c r="H219" s="97"/>
      <c r="I219" s="97"/>
      <c r="J219" s="97"/>
      <c r="K219" s="97"/>
    </row>
    <row r="220" spans="1:11" ht="24" customHeight="1" x14ac:dyDescent="0.3">
      <c r="A220" s="97"/>
      <c r="B220" s="97"/>
      <c r="C220" s="97"/>
      <c r="D220" s="7">
        <v>2017</v>
      </c>
      <c r="E220" s="6">
        <v>2018</v>
      </c>
      <c r="F220" s="7">
        <v>2019</v>
      </c>
      <c r="G220" s="7">
        <v>2020</v>
      </c>
      <c r="H220" s="7">
        <v>2021</v>
      </c>
      <c r="I220" s="7">
        <v>2022</v>
      </c>
      <c r="J220" s="7">
        <v>2023</v>
      </c>
      <c r="K220" s="7">
        <v>2024</v>
      </c>
    </row>
    <row r="221" spans="1:11" x14ac:dyDescent="0.3">
      <c r="A221" s="17" t="s">
        <v>234</v>
      </c>
      <c r="B221" s="97" t="s">
        <v>235</v>
      </c>
      <c r="C221" s="97"/>
      <c r="D221" s="97"/>
      <c r="E221" s="97"/>
      <c r="F221" s="97"/>
      <c r="G221" s="97"/>
      <c r="H221" s="97"/>
      <c r="I221" s="97"/>
      <c r="J221" s="97"/>
      <c r="K221" s="97"/>
    </row>
    <row r="222" spans="1:11" ht="32.25" customHeight="1" thickBot="1" x14ac:dyDescent="0.35">
      <c r="A222" s="15">
        <v>1</v>
      </c>
      <c r="B222" s="9" t="s">
        <v>236</v>
      </c>
      <c r="C222" s="9"/>
      <c r="D222" s="79">
        <v>0</v>
      </c>
      <c r="E222" s="79">
        <v>0</v>
      </c>
      <c r="F222" s="79"/>
      <c r="G222" s="79">
        <v>0</v>
      </c>
      <c r="H222" s="79"/>
      <c r="I222" s="79"/>
      <c r="J222" s="79"/>
      <c r="K222" s="79"/>
    </row>
    <row r="223" spans="1:11" ht="15" thickBot="1" x14ac:dyDescent="0.35">
      <c r="A223" s="111" t="s">
        <v>12</v>
      </c>
      <c r="B223" s="112" t="s">
        <v>237</v>
      </c>
      <c r="C223" s="10" t="s">
        <v>238</v>
      </c>
      <c r="D223" s="79">
        <v>0</v>
      </c>
      <c r="E223" s="79">
        <v>0</v>
      </c>
      <c r="F223" s="79">
        <v>0</v>
      </c>
      <c r="G223" s="79">
        <v>0</v>
      </c>
      <c r="H223" s="79">
        <v>0</v>
      </c>
      <c r="I223" s="79">
        <v>0</v>
      </c>
      <c r="J223" s="79">
        <v>0</v>
      </c>
      <c r="K223" s="79">
        <v>0</v>
      </c>
    </row>
    <row r="224" spans="1:11" ht="15" thickBot="1" x14ac:dyDescent="0.35">
      <c r="A224" s="111"/>
      <c r="B224" s="112"/>
      <c r="C224" s="10" t="s">
        <v>239</v>
      </c>
      <c r="D224" s="79">
        <v>0</v>
      </c>
      <c r="E224" s="79">
        <v>0</v>
      </c>
      <c r="F224" s="79">
        <v>0</v>
      </c>
      <c r="G224" s="79">
        <v>0</v>
      </c>
      <c r="H224" s="79">
        <v>0</v>
      </c>
      <c r="I224" s="79">
        <v>0</v>
      </c>
      <c r="J224" s="79">
        <v>0</v>
      </c>
      <c r="K224" s="79">
        <v>0</v>
      </c>
    </row>
    <row r="225" spans="1:11" ht="15" thickBot="1" x14ac:dyDescent="0.35">
      <c r="A225" s="111" t="s">
        <v>14</v>
      </c>
      <c r="B225" s="112" t="s">
        <v>240</v>
      </c>
      <c r="C225" s="10" t="s">
        <v>238</v>
      </c>
      <c r="D225" s="79">
        <v>0</v>
      </c>
      <c r="E225" s="79">
        <v>0</v>
      </c>
      <c r="F225" s="79">
        <v>0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</row>
    <row r="226" spans="1:11" ht="15" thickBot="1" x14ac:dyDescent="0.35">
      <c r="A226" s="111"/>
      <c r="B226" s="112"/>
      <c r="C226" s="10" t="s">
        <v>239</v>
      </c>
      <c r="D226" s="79">
        <v>0</v>
      </c>
      <c r="E226" s="79">
        <v>0</v>
      </c>
      <c r="F226" s="79">
        <v>0</v>
      </c>
      <c r="G226" s="79">
        <v>0</v>
      </c>
      <c r="H226" s="79">
        <v>0</v>
      </c>
      <c r="I226" s="79">
        <v>0</v>
      </c>
      <c r="J226" s="79">
        <v>0</v>
      </c>
      <c r="K226" s="79">
        <v>0</v>
      </c>
    </row>
    <row r="227" spans="1:11" ht="14.25" customHeight="1" thickBot="1" x14ac:dyDescent="0.35">
      <c r="A227" s="107" t="s">
        <v>17</v>
      </c>
      <c r="B227" s="109" t="s">
        <v>241</v>
      </c>
      <c r="C227" s="10" t="s">
        <v>238</v>
      </c>
      <c r="D227" s="79">
        <v>0</v>
      </c>
      <c r="E227" s="79">
        <v>0</v>
      </c>
      <c r="F227" s="79">
        <v>0</v>
      </c>
      <c r="G227" s="79">
        <v>0</v>
      </c>
      <c r="H227" s="79">
        <v>0</v>
      </c>
      <c r="I227" s="79">
        <v>0</v>
      </c>
      <c r="J227" s="79">
        <v>0</v>
      </c>
      <c r="K227" s="79">
        <v>0</v>
      </c>
    </row>
    <row r="228" spans="1:11" ht="14.25" customHeight="1" thickBot="1" x14ac:dyDescent="0.35">
      <c r="A228" s="107"/>
      <c r="B228" s="109"/>
      <c r="C228" s="10" t="s">
        <v>242</v>
      </c>
      <c r="D228" s="79">
        <v>0</v>
      </c>
      <c r="E228" s="79">
        <v>0</v>
      </c>
      <c r="F228" s="79">
        <v>0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</row>
    <row r="229" spans="1:11" ht="15.75" customHeight="1" thickBot="1" x14ac:dyDescent="0.35">
      <c r="A229" s="107" t="s">
        <v>243</v>
      </c>
      <c r="B229" s="109" t="s">
        <v>244</v>
      </c>
      <c r="C229" s="10" t="s">
        <v>238</v>
      </c>
      <c r="D229" s="79">
        <v>0</v>
      </c>
      <c r="E229" s="79">
        <v>0</v>
      </c>
      <c r="F229" s="79"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</row>
    <row r="230" spans="1:11" ht="27" thickBot="1" x14ac:dyDescent="0.35">
      <c r="A230" s="107"/>
      <c r="B230" s="109"/>
      <c r="C230" s="10" t="s">
        <v>245</v>
      </c>
      <c r="D230" s="79">
        <v>0</v>
      </c>
      <c r="E230" s="79">
        <v>0</v>
      </c>
      <c r="F230" s="79">
        <v>0</v>
      </c>
      <c r="G230" s="79">
        <v>0</v>
      </c>
      <c r="H230" s="79">
        <v>0</v>
      </c>
      <c r="I230" s="79">
        <v>0</v>
      </c>
      <c r="J230" s="79">
        <v>0</v>
      </c>
      <c r="K230" s="79">
        <v>0</v>
      </c>
    </row>
    <row r="231" spans="1:11" ht="18" customHeight="1" thickBot="1" x14ac:dyDescent="0.35">
      <c r="A231" s="15" t="s">
        <v>246</v>
      </c>
      <c r="B231" s="9" t="s">
        <v>247</v>
      </c>
      <c r="C231" s="9" t="s">
        <v>36</v>
      </c>
      <c r="D231" s="79">
        <v>14</v>
      </c>
      <c r="E231" s="79">
        <v>1</v>
      </c>
      <c r="F231" s="79">
        <v>0</v>
      </c>
      <c r="G231" s="79">
        <v>0</v>
      </c>
      <c r="H231" s="79">
        <v>0</v>
      </c>
      <c r="I231" s="79">
        <v>0</v>
      </c>
      <c r="J231" s="79">
        <v>0</v>
      </c>
      <c r="K231" s="79">
        <v>0</v>
      </c>
    </row>
    <row r="232" spans="1:11" ht="15.75" customHeight="1" thickBot="1" x14ac:dyDescent="0.35">
      <c r="A232" s="15" t="s">
        <v>248</v>
      </c>
      <c r="B232" s="9" t="s">
        <v>249</v>
      </c>
      <c r="C232" s="9" t="s">
        <v>36</v>
      </c>
      <c r="D232" s="79">
        <v>0</v>
      </c>
      <c r="E232" s="79">
        <v>0</v>
      </c>
      <c r="F232" s="79">
        <v>0</v>
      </c>
      <c r="G232" s="79">
        <v>0</v>
      </c>
      <c r="H232" s="79">
        <v>0</v>
      </c>
      <c r="I232" s="79">
        <v>0</v>
      </c>
      <c r="J232" s="79">
        <v>0</v>
      </c>
      <c r="K232" s="79">
        <v>0</v>
      </c>
    </row>
    <row r="233" spans="1:11" ht="29.25" customHeight="1" thickBot="1" x14ac:dyDescent="0.35">
      <c r="A233" s="15">
        <v>2</v>
      </c>
      <c r="B233" s="9" t="s">
        <v>250</v>
      </c>
      <c r="C233" s="9" t="s">
        <v>9</v>
      </c>
      <c r="D233" s="79">
        <v>1569</v>
      </c>
      <c r="E233" s="44">
        <v>1579</v>
      </c>
      <c r="F233" s="44">
        <v>1595</v>
      </c>
      <c r="G233" s="44">
        <v>1598</v>
      </c>
      <c r="H233" s="44">
        <v>1600</v>
      </c>
      <c r="I233" s="44">
        <v>1600</v>
      </c>
      <c r="J233" s="44">
        <v>1600</v>
      </c>
      <c r="K233" s="44">
        <v>1600</v>
      </c>
    </row>
    <row r="234" spans="1:11" ht="21.75" customHeight="1" x14ac:dyDescent="0.3">
      <c r="A234" s="15">
        <v>3</v>
      </c>
      <c r="B234" s="9" t="s">
        <v>251</v>
      </c>
      <c r="C234" s="9" t="s">
        <v>9</v>
      </c>
      <c r="D234" s="13">
        <f>D235+D236+D237+D238</f>
        <v>3391</v>
      </c>
      <c r="E234" s="13">
        <f t="shared" ref="E234:H234" si="72">E235+E236+E237+E238</f>
        <v>3413</v>
      </c>
      <c r="F234" s="13">
        <f t="shared" si="72"/>
        <v>3373</v>
      </c>
      <c r="G234" s="13">
        <f t="shared" si="72"/>
        <v>3348</v>
      </c>
      <c r="H234" s="13">
        <f t="shared" si="72"/>
        <v>3325</v>
      </c>
      <c r="I234" s="13">
        <f t="shared" ref="I234:K234" si="73">I235+I236+I237+I238</f>
        <v>3325</v>
      </c>
      <c r="J234" s="13">
        <f t="shared" si="73"/>
        <v>3325</v>
      </c>
      <c r="K234" s="13">
        <f t="shared" si="73"/>
        <v>3325</v>
      </c>
    </row>
    <row r="235" spans="1:11" ht="15" thickBot="1" x14ac:dyDescent="0.35">
      <c r="A235" s="36" t="s">
        <v>65</v>
      </c>
      <c r="B235" s="25" t="s">
        <v>252</v>
      </c>
      <c r="C235" s="9" t="s">
        <v>9</v>
      </c>
      <c r="D235" s="79">
        <v>3063</v>
      </c>
      <c r="E235" s="44">
        <v>3073</v>
      </c>
      <c r="F235" s="44">
        <v>3075</v>
      </c>
      <c r="G235" s="44">
        <v>3080</v>
      </c>
      <c r="H235" s="44">
        <v>3080</v>
      </c>
      <c r="I235" s="44">
        <v>3080</v>
      </c>
      <c r="J235" s="44">
        <v>3080</v>
      </c>
      <c r="K235" s="79">
        <v>3080</v>
      </c>
    </row>
    <row r="236" spans="1:11" ht="15" thickBot="1" x14ac:dyDescent="0.35">
      <c r="A236" s="36" t="s">
        <v>67</v>
      </c>
      <c r="B236" s="25" t="s">
        <v>253</v>
      </c>
      <c r="C236" s="9" t="s">
        <v>9</v>
      </c>
      <c r="D236" s="79"/>
      <c r="E236" s="79"/>
      <c r="F236" s="79"/>
      <c r="G236" s="79"/>
      <c r="H236" s="79"/>
      <c r="I236" s="79"/>
      <c r="J236" s="79"/>
      <c r="K236" s="79"/>
    </row>
    <row r="237" spans="1:11" ht="15.6" x14ac:dyDescent="0.3">
      <c r="A237" s="36" t="s">
        <v>69</v>
      </c>
      <c r="B237" s="25" t="s">
        <v>254</v>
      </c>
      <c r="C237" s="9" t="s">
        <v>9</v>
      </c>
      <c r="D237" s="91">
        <v>328</v>
      </c>
      <c r="E237" s="91">
        <v>340</v>
      </c>
      <c r="F237" s="91">
        <v>298</v>
      </c>
      <c r="G237" s="91">
        <v>268</v>
      </c>
      <c r="H237" s="91">
        <v>245</v>
      </c>
      <c r="I237" s="91">
        <v>245</v>
      </c>
      <c r="J237" s="91">
        <v>245</v>
      </c>
      <c r="K237" s="91">
        <v>245</v>
      </c>
    </row>
    <row r="238" spans="1:11" x14ac:dyDescent="0.3">
      <c r="A238" s="36" t="s">
        <v>71</v>
      </c>
      <c r="B238" s="25" t="s">
        <v>255</v>
      </c>
      <c r="C238" s="9" t="s">
        <v>9</v>
      </c>
      <c r="D238" s="13"/>
      <c r="E238" s="13"/>
      <c r="F238" s="13"/>
      <c r="G238" s="13"/>
      <c r="H238" s="13"/>
      <c r="I238" s="13"/>
      <c r="J238" s="13"/>
      <c r="K238" s="13"/>
    </row>
    <row r="239" spans="1:11" x14ac:dyDescent="0.3">
      <c r="A239" s="36">
        <v>4</v>
      </c>
      <c r="B239" s="25" t="s">
        <v>256</v>
      </c>
      <c r="C239" s="9" t="s">
        <v>9</v>
      </c>
      <c r="D239" s="13">
        <f>D240+D241</f>
        <v>102</v>
      </c>
      <c r="E239" s="13">
        <f t="shared" ref="E239:H239" si="74">E240+E241</f>
        <v>81</v>
      </c>
      <c r="F239" s="13">
        <f t="shared" si="74"/>
        <v>89</v>
      </c>
      <c r="G239" s="13">
        <f t="shared" si="74"/>
        <v>95</v>
      </c>
      <c r="H239" s="13">
        <f t="shared" si="74"/>
        <v>80</v>
      </c>
      <c r="I239" s="13">
        <f t="shared" ref="I239:K239" si="75">I240+I241</f>
        <v>80</v>
      </c>
      <c r="J239" s="13">
        <f t="shared" si="75"/>
        <v>80</v>
      </c>
      <c r="K239" s="13">
        <f t="shared" si="75"/>
        <v>80</v>
      </c>
    </row>
    <row r="240" spans="1:11" ht="15" customHeight="1" x14ac:dyDescent="0.3">
      <c r="A240" s="36" t="s">
        <v>257</v>
      </c>
      <c r="B240" s="25" t="s">
        <v>254</v>
      </c>
      <c r="C240" s="9" t="s">
        <v>9</v>
      </c>
      <c r="D240" s="91">
        <v>102</v>
      </c>
      <c r="E240" s="91">
        <v>81</v>
      </c>
      <c r="F240" s="91">
        <v>89</v>
      </c>
      <c r="G240" s="91">
        <v>95</v>
      </c>
      <c r="H240" s="91">
        <v>80</v>
      </c>
      <c r="I240" s="91">
        <v>80</v>
      </c>
      <c r="J240" s="91">
        <v>80</v>
      </c>
      <c r="K240" s="91">
        <v>80</v>
      </c>
    </row>
    <row r="241" spans="1:11" ht="15" customHeight="1" thickBot="1" x14ac:dyDescent="0.35">
      <c r="A241" s="36" t="s">
        <v>258</v>
      </c>
      <c r="B241" s="25" t="s">
        <v>259</v>
      </c>
      <c r="C241" s="9" t="s">
        <v>9</v>
      </c>
      <c r="D241" s="79"/>
      <c r="E241" s="79"/>
      <c r="F241" s="79"/>
      <c r="G241" s="79"/>
      <c r="H241" s="79"/>
      <c r="I241" s="79"/>
      <c r="J241" s="79"/>
      <c r="K241" s="79"/>
    </row>
    <row r="242" spans="1:11" ht="18.75" customHeight="1" x14ac:dyDescent="0.3">
      <c r="A242" s="36">
        <v>5</v>
      </c>
      <c r="B242" s="25" t="s">
        <v>260</v>
      </c>
      <c r="C242" s="9"/>
      <c r="D242" s="16"/>
      <c r="E242" s="16"/>
      <c r="F242" s="16"/>
      <c r="G242" s="16"/>
      <c r="H242" s="16"/>
      <c r="I242" s="16"/>
      <c r="J242" s="16"/>
      <c r="K242" s="16"/>
    </row>
    <row r="243" spans="1:11" ht="26.4" x14ac:dyDescent="0.3">
      <c r="A243" s="36" t="s">
        <v>39</v>
      </c>
      <c r="B243" s="25" t="s">
        <v>261</v>
      </c>
      <c r="C243" s="9" t="s">
        <v>262</v>
      </c>
      <c r="D243" s="13">
        <f t="shared" ref="D243:K243" si="76">D228/D15*10000</f>
        <v>0</v>
      </c>
      <c r="E243" s="13">
        <f t="shared" si="76"/>
        <v>0</v>
      </c>
      <c r="F243" s="13">
        <f t="shared" si="76"/>
        <v>0</v>
      </c>
      <c r="G243" s="13">
        <f t="shared" si="76"/>
        <v>0</v>
      </c>
      <c r="H243" s="13">
        <f t="shared" si="76"/>
        <v>0</v>
      </c>
      <c r="I243" s="13">
        <f t="shared" si="76"/>
        <v>0</v>
      </c>
      <c r="J243" s="13">
        <f t="shared" si="76"/>
        <v>0</v>
      </c>
      <c r="K243" s="13">
        <f t="shared" si="76"/>
        <v>0</v>
      </c>
    </row>
    <row r="244" spans="1:11" ht="39.6" x14ac:dyDescent="0.3">
      <c r="A244" s="36" t="s">
        <v>41</v>
      </c>
      <c r="B244" s="25" t="s">
        <v>263</v>
      </c>
      <c r="C244" s="9" t="s">
        <v>264</v>
      </c>
      <c r="D244" s="13">
        <f t="shared" ref="D244:K244" si="77">D230/D15*10000</f>
        <v>0</v>
      </c>
      <c r="E244" s="13">
        <f t="shared" si="77"/>
        <v>0</v>
      </c>
      <c r="F244" s="13">
        <f t="shared" si="77"/>
        <v>0</v>
      </c>
      <c r="G244" s="13">
        <f t="shared" si="77"/>
        <v>0</v>
      </c>
      <c r="H244" s="13">
        <f t="shared" si="77"/>
        <v>0</v>
      </c>
      <c r="I244" s="13">
        <f t="shared" si="77"/>
        <v>0</v>
      </c>
      <c r="J244" s="13">
        <f t="shared" si="77"/>
        <v>0</v>
      </c>
      <c r="K244" s="13">
        <f t="shared" si="77"/>
        <v>0</v>
      </c>
    </row>
    <row r="245" spans="1:11" ht="40.200000000000003" thickBot="1" x14ac:dyDescent="0.35">
      <c r="A245" s="36" t="s">
        <v>265</v>
      </c>
      <c r="B245" s="25" t="s">
        <v>266</v>
      </c>
      <c r="C245" s="9" t="s">
        <v>264</v>
      </c>
      <c r="D245" s="80">
        <v>5.5</v>
      </c>
      <c r="E245" s="80">
        <v>5.5</v>
      </c>
      <c r="F245" s="80">
        <v>5.5</v>
      </c>
      <c r="G245" s="80">
        <v>5.5</v>
      </c>
      <c r="H245" s="80">
        <v>5.5</v>
      </c>
      <c r="I245" s="79">
        <v>5.6</v>
      </c>
      <c r="J245" s="79">
        <v>5.6</v>
      </c>
      <c r="K245" s="79">
        <v>5.6</v>
      </c>
    </row>
    <row r="246" spans="1:11" ht="27" thickBot="1" x14ac:dyDescent="0.35">
      <c r="A246" s="36" t="s">
        <v>267</v>
      </c>
      <c r="B246" s="25" t="s">
        <v>268</v>
      </c>
      <c r="C246" s="9" t="s">
        <v>269</v>
      </c>
      <c r="D246" s="80">
        <v>23.6</v>
      </c>
      <c r="E246" s="80">
        <v>23.7</v>
      </c>
      <c r="F246" s="80">
        <v>23.8</v>
      </c>
      <c r="G246" s="80">
        <v>24</v>
      </c>
      <c r="H246" s="79">
        <v>24.2</v>
      </c>
      <c r="I246" s="79">
        <v>24.2</v>
      </c>
      <c r="J246" s="79">
        <v>24.2</v>
      </c>
      <c r="K246" s="79">
        <v>24.2</v>
      </c>
    </row>
    <row r="247" spans="1:11" ht="27" thickBot="1" x14ac:dyDescent="0.35">
      <c r="A247" s="36" t="s">
        <v>270</v>
      </c>
      <c r="B247" s="25" t="s">
        <v>271</v>
      </c>
      <c r="C247" s="9" t="s">
        <v>269</v>
      </c>
      <c r="D247" s="80">
        <v>71</v>
      </c>
      <c r="E247" s="80">
        <v>71.099999999999994</v>
      </c>
      <c r="F247" s="80">
        <v>71.400000000000006</v>
      </c>
      <c r="G247" s="80">
        <v>71.599999999999994</v>
      </c>
      <c r="H247" s="79">
        <v>72</v>
      </c>
      <c r="I247" s="79">
        <v>72</v>
      </c>
      <c r="J247" s="79">
        <v>72</v>
      </c>
      <c r="K247" s="79">
        <v>72</v>
      </c>
    </row>
    <row r="248" spans="1:11" ht="40.200000000000003" thickBot="1" x14ac:dyDescent="0.35">
      <c r="A248" s="15" t="s">
        <v>272</v>
      </c>
      <c r="B248" s="9" t="s">
        <v>273</v>
      </c>
      <c r="C248" s="9" t="s">
        <v>274</v>
      </c>
      <c r="D248" s="80">
        <v>54.8</v>
      </c>
      <c r="E248" s="80">
        <v>54.8</v>
      </c>
      <c r="F248" s="80">
        <v>54.8</v>
      </c>
      <c r="G248" s="80">
        <v>54.8</v>
      </c>
      <c r="H248" s="80">
        <v>54.8</v>
      </c>
      <c r="I248" s="80">
        <v>54.8</v>
      </c>
      <c r="J248" s="80">
        <v>54.8</v>
      </c>
      <c r="K248" s="80">
        <v>54.8</v>
      </c>
    </row>
    <row r="249" spans="1:11" ht="27" thickBot="1" x14ac:dyDescent="0.35">
      <c r="A249" s="15" t="s">
        <v>275</v>
      </c>
      <c r="B249" s="9" t="s">
        <v>276</v>
      </c>
      <c r="C249" s="9" t="s">
        <v>277</v>
      </c>
      <c r="D249" s="81">
        <f>1/D6*100000</f>
        <v>49.578582052553294</v>
      </c>
      <c r="E249" s="81">
        <f t="shared" ref="E249:K249" si="78">1/E6*100000</f>
        <v>49.554013875123886</v>
      </c>
      <c r="F249" s="81">
        <f t="shared" si="78"/>
        <v>49.529470034670624</v>
      </c>
      <c r="G249" s="81">
        <f t="shared" si="78"/>
        <v>49.504950495049506</v>
      </c>
      <c r="H249" s="81">
        <f t="shared" si="78"/>
        <v>49.480455220188034</v>
      </c>
      <c r="I249" s="81">
        <f t="shared" si="78"/>
        <v>49.45598417408506</v>
      </c>
      <c r="J249" s="81">
        <f t="shared" si="78"/>
        <v>49.431537320810669</v>
      </c>
      <c r="K249" s="81">
        <f t="shared" si="78"/>
        <v>49.407114624505923</v>
      </c>
    </row>
    <row r="250" spans="1:11" ht="27" thickBot="1" x14ac:dyDescent="0.35">
      <c r="A250" s="15" t="s">
        <v>278</v>
      </c>
      <c r="B250" s="9" t="s">
        <v>279</v>
      </c>
      <c r="C250" s="9" t="s">
        <v>277</v>
      </c>
      <c r="D250" s="81">
        <f>1/D6*100000</f>
        <v>49.578582052553294</v>
      </c>
      <c r="E250" s="81">
        <f t="shared" ref="E250:K250" si="79">1/E6*100000</f>
        <v>49.554013875123886</v>
      </c>
      <c r="F250" s="81">
        <f t="shared" si="79"/>
        <v>49.529470034670624</v>
      </c>
      <c r="G250" s="81">
        <f t="shared" si="79"/>
        <v>49.504950495049506</v>
      </c>
      <c r="H250" s="81">
        <f t="shared" si="79"/>
        <v>49.480455220188034</v>
      </c>
      <c r="I250" s="81">
        <f t="shared" si="79"/>
        <v>49.45598417408506</v>
      </c>
      <c r="J250" s="81">
        <f t="shared" si="79"/>
        <v>49.431537320810669</v>
      </c>
      <c r="K250" s="81">
        <f t="shared" si="79"/>
        <v>49.407114624505923</v>
      </c>
    </row>
    <row r="251" spans="1:11" ht="40.200000000000003" thickBot="1" x14ac:dyDescent="0.35">
      <c r="A251" s="15" t="s">
        <v>280</v>
      </c>
      <c r="B251" s="9" t="s">
        <v>281</v>
      </c>
      <c r="C251" s="9" t="s">
        <v>282</v>
      </c>
      <c r="D251" s="81">
        <v>1194</v>
      </c>
      <c r="E251" s="82">
        <v>1248</v>
      </c>
      <c r="F251" s="82">
        <v>1279</v>
      </c>
      <c r="G251" s="82">
        <v>1316</v>
      </c>
      <c r="H251" s="44">
        <v>1376</v>
      </c>
      <c r="I251" s="44">
        <v>1376</v>
      </c>
      <c r="J251" s="44">
        <v>1376</v>
      </c>
      <c r="K251" s="44">
        <v>1376</v>
      </c>
    </row>
    <row r="252" spans="1:11" ht="52.5" customHeight="1" thickBot="1" x14ac:dyDescent="0.35">
      <c r="A252" s="15">
        <v>6</v>
      </c>
      <c r="B252" s="9" t="s">
        <v>283</v>
      </c>
      <c r="C252" s="9" t="s">
        <v>284</v>
      </c>
      <c r="D252" s="83">
        <v>100</v>
      </c>
      <c r="E252" s="83">
        <v>100</v>
      </c>
      <c r="F252" s="83">
        <v>100</v>
      </c>
      <c r="G252" s="83">
        <v>100</v>
      </c>
      <c r="H252" s="43">
        <v>100</v>
      </c>
      <c r="I252" s="43">
        <v>100</v>
      </c>
      <c r="J252" s="43">
        <v>100</v>
      </c>
      <c r="K252" s="43">
        <v>100</v>
      </c>
    </row>
    <row r="253" spans="1:11" ht="16.5" customHeight="1" x14ac:dyDescent="0.3"/>
    <row r="254" spans="1:11" ht="43.5" customHeight="1" x14ac:dyDescent="0.3">
      <c r="A254" s="110" t="s">
        <v>285</v>
      </c>
      <c r="B254" s="110"/>
      <c r="C254" s="110"/>
      <c r="D254" s="110"/>
      <c r="E254" s="110"/>
      <c r="F254" s="110"/>
      <c r="G254" s="110"/>
      <c r="H254" s="110"/>
      <c r="I254" s="3"/>
      <c r="J254" s="3"/>
      <c r="K254" s="3"/>
    </row>
    <row r="255" spans="1:11" ht="42.75" customHeight="1" x14ac:dyDescent="0.3">
      <c r="A255" s="110" t="s">
        <v>286</v>
      </c>
      <c r="B255" s="110"/>
      <c r="C255" s="110"/>
      <c r="D255" s="110"/>
      <c r="E255" s="110"/>
      <c r="F255" s="110"/>
      <c r="G255" s="110"/>
      <c r="H255" s="110"/>
      <c r="I255" s="3"/>
      <c r="J255" s="3"/>
      <c r="K255" s="3"/>
    </row>
    <row r="256" spans="1:11" x14ac:dyDescent="0.3">
      <c r="A256" s="4"/>
      <c r="B256" s="5"/>
      <c r="C256" s="5"/>
      <c r="D256" s="4"/>
      <c r="E256" s="5"/>
      <c r="F256" s="5"/>
      <c r="G256" s="5"/>
      <c r="H256" s="5"/>
      <c r="I256" s="5"/>
      <c r="J256" s="5"/>
      <c r="K256" s="5"/>
    </row>
    <row r="258" spans="4:11" x14ac:dyDescent="0.3">
      <c r="D258" s="84"/>
      <c r="E258" s="84"/>
      <c r="F258" s="84"/>
      <c r="G258" s="84"/>
      <c r="H258" s="84"/>
      <c r="I258" s="84"/>
      <c r="J258" s="84"/>
      <c r="K258" s="84"/>
    </row>
  </sheetData>
  <mergeCells count="96">
    <mergeCell ref="A255:H255"/>
    <mergeCell ref="A223:A224"/>
    <mergeCell ref="B223:B224"/>
    <mergeCell ref="A225:A226"/>
    <mergeCell ref="B225:B226"/>
    <mergeCell ref="A227:A228"/>
    <mergeCell ref="B227:B228"/>
    <mergeCell ref="A167:A169"/>
    <mergeCell ref="B221:K221"/>
    <mergeCell ref="A229:A230"/>
    <mergeCell ref="B229:B230"/>
    <mergeCell ref="A254:H254"/>
    <mergeCell ref="C219:C220"/>
    <mergeCell ref="A183:A184"/>
    <mergeCell ref="B183:B184"/>
    <mergeCell ref="C183:C184"/>
    <mergeCell ref="A171:A173"/>
    <mergeCell ref="A176:A177"/>
    <mergeCell ref="B176:B177"/>
    <mergeCell ref="C176:C177"/>
    <mergeCell ref="F219:K219"/>
    <mergeCell ref="A124:A126"/>
    <mergeCell ref="A127:A128"/>
    <mergeCell ref="B127:B128"/>
    <mergeCell ref="C127:C128"/>
    <mergeCell ref="F127:K127"/>
    <mergeCell ref="A142:A144"/>
    <mergeCell ref="A156:A157"/>
    <mergeCell ref="A164:A165"/>
    <mergeCell ref="B164:B165"/>
    <mergeCell ref="C164:C165"/>
    <mergeCell ref="A130:A132"/>
    <mergeCell ref="A133:A135"/>
    <mergeCell ref="A136:A138"/>
    <mergeCell ref="A219:A220"/>
    <mergeCell ref="B219:B220"/>
    <mergeCell ref="A112:A114"/>
    <mergeCell ref="A115:A117"/>
    <mergeCell ref="A118:A120"/>
    <mergeCell ref="A121:A123"/>
    <mergeCell ref="A139:A140"/>
    <mergeCell ref="A91:A93"/>
    <mergeCell ref="A94:A96"/>
    <mergeCell ref="A97:A99"/>
    <mergeCell ref="A100:A102"/>
    <mergeCell ref="A109:A111"/>
    <mergeCell ref="A58:A60"/>
    <mergeCell ref="A61:A63"/>
    <mergeCell ref="A64:A66"/>
    <mergeCell ref="A67:A69"/>
    <mergeCell ref="A88:A90"/>
    <mergeCell ref="A106:A108"/>
    <mergeCell ref="A79:A81"/>
    <mergeCell ref="A8:A10"/>
    <mergeCell ref="A11:A12"/>
    <mergeCell ref="A13:A14"/>
    <mergeCell ref="A23:A24"/>
    <mergeCell ref="A39:A41"/>
    <mergeCell ref="A42:A44"/>
    <mergeCell ref="A70:A72"/>
    <mergeCell ref="A73:A75"/>
    <mergeCell ref="A76:A78"/>
    <mergeCell ref="A103:A105"/>
    <mergeCell ref="A82:A84"/>
    <mergeCell ref="A85:A87"/>
    <mergeCell ref="A52:A54"/>
    <mergeCell ref="A55:A57"/>
    <mergeCell ref="B23:B24"/>
    <mergeCell ref="C23:C24"/>
    <mergeCell ref="B7:K7"/>
    <mergeCell ref="F23:K23"/>
    <mergeCell ref="A1:K3"/>
    <mergeCell ref="A5:A6"/>
    <mergeCell ref="B5:B6"/>
    <mergeCell ref="C5:C6"/>
    <mergeCell ref="F5:K5"/>
    <mergeCell ref="B129:K129"/>
    <mergeCell ref="B141:K141"/>
    <mergeCell ref="B166:K166"/>
    <mergeCell ref="B178:K178"/>
    <mergeCell ref="B185:K185"/>
    <mergeCell ref="B139:B140"/>
    <mergeCell ref="C139:C140"/>
    <mergeCell ref="F139:K139"/>
    <mergeCell ref="F164:K164"/>
    <mergeCell ref="F176:K176"/>
    <mergeCell ref="F183:K183"/>
    <mergeCell ref="B25:K25"/>
    <mergeCell ref="A45:A47"/>
    <mergeCell ref="B48:H48"/>
    <mergeCell ref="A49:A51"/>
    <mergeCell ref="A36:A37"/>
    <mergeCell ref="B36:B37"/>
    <mergeCell ref="C36:C37"/>
    <mergeCell ref="F36:K36"/>
    <mergeCell ref="B38:K38"/>
  </mergeCells>
  <hyperlinks>
    <hyperlink ref="B41" location="_ftn1" display="_ftn1"/>
    <hyperlink ref="B43" location="_ftn2" display="_ftn2"/>
    <hyperlink ref="A254" location="_ftnref1" display="_ftnref1"/>
    <hyperlink ref="A255" location="_ftnref2" display="_ftnref2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Степанова</cp:lastModifiedBy>
  <cp:lastPrinted>2018-09-26T10:50:34Z</cp:lastPrinted>
  <dcterms:created xsi:type="dcterms:W3CDTF">2017-07-11T11:25:59Z</dcterms:created>
  <dcterms:modified xsi:type="dcterms:W3CDTF">2018-09-26T11:02:02Z</dcterms:modified>
</cp:coreProperties>
</file>