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05" windowWidth="18195" windowHeight="12270" tabRatio="611" activeTab="0"/>
  </bookViews>
  <sheets>
    <sheet name="прил.4 на 2020" sheetId="1" r:id="rId1"/>
  </sheets>
  <definedNames>
    <definedName name="_xlnm.Print_Titles" localSheetId="0">'прил.4 на 2020'!$14:$14</definedName>
    <definedName name="_xlnm.Print_Area" localSheetId="0">'прил.4 на 2020'!$A$1:$E$88</definedName>
  </definedNames>
  <calcPr fullCalcOnLoad="1"/>
</workbook>
</file>

<file path=xl/sharedStrings.xml><?xml version="1.0" encoding="utf-8"?>
<sst xmlns="http://schemas.openxmlformats.org/spreadsheetml/2006/main" count="127" uniqueCount="127">
  <si>
    <t>Приложение  4</t>
  </si>
  <si>
    <t>№ п/п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</si>
  <si>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</si>
  <si>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</si>
  <si>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</si>
  <si>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</si>
  <si>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Безвозмездные перечисления от других бюджетов бюджетной системы </t>
  </si>
  <si>
    <t>Доп. Кд.</t>
  </si>
  <si>
    <t>ИТОГО из бюджета Ленинградской области</t>
  </si>
  <si>
    <t>ВСЕГО</t>
  </si>
  <si>
    <t>Всего субвенций</t>
  </si>
  <si>
    <t>Источники доходов</t>
  </si>
  <si>
    <t>Всего дотаций</t>
  </si>
  <si>
    <t>Сумма (тыс.руб.)</t>
  </si>
  <si>
    <t>Всего иных межбюджетных трансфертов</t>
  </si>
  <si>
    <t>ИТОГО из бюджетов поселений</t>
  </si>
  <si>
    <t>151</t>
  </si>
  <si>
    <t>174</t>
  </si>
  <si>
    <t>181</t>
  </si>
  <si>
    <t>187</t>
  </si>
  <si>
    <t>139</t>
  </si>
  <si>
    <t>192</t>
  </si>
  <si>
    <t>154</t>
  </si>
  <si>
    <t>105</t>
  </si>
  <si>
    <t>Код цели</t>
  </si>
  <si>
    <t>000</t>
  </si>
  <si>
    <t>3041</t>
  </si>
  <si>
    <t>3036</t>
  </si>
  <si>
    <t>3044</t>
  </si>
  <si>
    <t>3004</t>
  </si>
  <si>
    <t>3018</t>
  </si>
  <si>
    <t>3019</t>
  </si>
  <si>
    <t>3022</t>
  </si>
  <si>
    <t>3001</t>
  </si>
  <si>
    <t>Дотации на выравнивание бюджетной обеспеченности муниципальных районов, городских округов</t>
  </si>
  <si>
    <t>156</t>
  </si>
  <si>
    <t>3039,3040</t>
  </si>
  <si>
    <t>206</t>
  </si>
  <si>
    <t>783</t>
  </si>
  <si>
    <t>Иные межбюджетные трансферты бюджетам муниципальных образований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</si>
  <si>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</t>
  </si>
  <si>
    <t>Иные межбюджетные трансферты из бюджетов поселений на осуществление полномочий в части контрольно-счетного органа поселения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</si>
  <si>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</t>
  </si>
  <si>
    <t xml:space="preserve">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</t>
  </si>
  <si>
    <t>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</t>
  </si>
  <si>
    <t xml:space="preserve">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</si>
  <si>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</si>
  <si>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</si>
  <si>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</si>
  <si>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 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
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</si>
  <si>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</si>
  <si>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
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</si>
  <si>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
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</si>
  <si>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</si>
  <si>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</si>
  <si>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</si>
  <si>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№ 62-оз "О предоставлении отдельным категориям граждан единовременной денежной выплаты на проведение капитального ремонта индивидуальных жилых домов"
 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</si>
  <si>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</si>
  <si>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</si>
  <si>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</si>
  <si>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</si>
  <si>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</si>
  <si>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370</t>
  </si>
  <si>
    <t>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</si>
  <si>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</si>
  <si>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организациях для детей-сирот и детей, оставшихся без попечения родителей, в иных образовательных организациях,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случае, если в жилом помещении не проживают другие члены семьи: от платы за пользование жилым помещением (плата за наем);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доме; от платы за коммунальные услуги; от платы за определение технического состояния и оценку стоимости жилого помещения в случае передачи его в собственность
</t>
  </si>
  <si>
    <t>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</si>
  <si>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3032</t>
  </si>
  <si>
    <t xml:space="preserve">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 </t>
  </si>
  <si>
    <t>Иные межбюджетные трансферты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</si>
  <si>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 xml:space="preserve">на 2020 год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</si>
  <si>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на подготовку граждан, выразивших желание стать опекунами или попечителями несовершеннолетних граждан
</t>
  </si>
  <si>
    <t xml:space="preserve">от 18.12.2019 № 38-рсд   </t>
  </si>
  <si>
    <t>Всего субсидий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</si>
  <si>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</si>
  <si>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общего образования
</t>
  </si>
  <si>
    <t>Субсидии бюджетам муниципальных образований Ленинградской области на организацию отдыха детей, находящихся в трудной жизненной ситуации, в каникулярное время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</si>
  <si>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
</t>
  </si>
  <si>
    <t xml:space="preserve"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
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</si>
  <si>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</si>
  <si>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Субсидии бюджетам муниципальных образований Ленинградской области на организацию электронного и дистанционного обучения детей-инвалидов</t>
  </si>
  <si>
    <t>402</t>
  </si>
  <si>
    <t xml:space="preserve">Субсидии бюджетам муниципальных образований Ленинградской области на ремонт автомобильных дорог общего пользования местного значения, предоставляемые за счет средств дорожного фонда Ленинградской области  </t>
  </si>
  <si>
    <t>Субсидии бюджетам муниципальных образований Ленинградской области на обеспечение выплат стимулирующего характера работникам муниципальных учреждений культуры Ленинградской области</t>
  </si>
  <si>
    <t>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</si>
  <si>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</t>
  </si>
  <si>
    <t>Субсидии бюджетам муниципальных образований Ленинградской области на капитальный ремонт спортивных сооружений и стадионов</t>
  </si>
  <si>
    <t>Субсидии бюджетам муниципальных образований Ленинградской области на поддержку развития общественной инфраструктуры муниципального значения</t>
  </si>
  <si>
    <t>20-51200-00000-00000</t>
  </si>
  <si>
    <t>20-50820-00000-00000</t>
  </si>
  <si>
    <t>20-52600-00000-00000</t>
  </si>
  <si>
    <t>20-54540-00000-00000</t>
  </si>
  <si>
    <t>20-50270-00000-00000</t>
  </si>
  <si>
    <t>20-51690-00000-00000</t>
  </si>
  <si>
    <t>20-52100-00000-00000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</si>
  <si>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</si>
  <si>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бюджетам муниципальных образований Ленинградской области на выплату единовременного пособия при всех формах устройства детей, лишенных родительского попечения, в семью</t>
  </si>
  <si>
    <t>Субсидии бюджетам муниципальных образований Ленинградской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</si>
  <si>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Ленинградской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</si>
  <si>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Ленинградской области на проведение кадастровых работ по образованию земельных участков из состава земель сельскохозяйственного назначения</t>
  </si>
  <si>
    <t>Субсидии бюджетам муниципальных образований Ленинградской области на мероприятия государственной программы Российской Федерации "Доступная среда"</t>
  </si>
  <si>
    <t>Субсидии бюджетам муниципальных образований Ленинградской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</si>
  <si>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376</t>
  </si>
  <si>
    <t>20-54690-00000-00000</t>
  </si>
  <si>
    <t>Субвенции бюджетам муниципальных образований Ленинградской области на проведение Всероссийской переписи населения 2020 года</t>
  </si>
  <si>
    <t>Субсидии бюджетам муниципальных образований Ленинградской области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</si>
  <si>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образований Ленинградской области на реализацию мероприятий по строительству и реконструкции спортивных объектов</t>
  </si>
  <si>
    <t>176</t>
  </si>
  <si>
    <t>20-53030-00000-00000</t>
  </si>
  <si>
    <t>Иные межбюджетные трансферты бюджетам муниципальных образований на 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</si>
  <si>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>Иные межбюджетные трансферты бюджетам муниципальных образований на поощрение победителей и лауреатов областных конкурсов в области образования</t>
  </si>
  <si>
    <t xml:space="preserve">Иные межбюджетные трансферты бюджетам муниципальных образований на создание модельных муниципальных библиотек </t>
  </si>
  <si>
    <t>Иные межбюджетные трансферты бюджетам муниципальных образований на государственную поддержку отрасти культуры</t>
  </si>
  <si>
    <t>20-55190-00000-00003</t>
  </si>
  <si>
    <t>Субсидии бюджетам муниципальных образований Ленинградской области на поддержку отрасли культуры на комплектование книжных фондов государственных и муниципальных библиотек</t>
  </si>
  <si>
    <t>Субсидии бюджетам муниципальных образований Ленинградской области на поддержку отрасли культуры на поддержку творческих коллективов</t>
  </si>
  <si>
    <t>Субсидии бюджетам муниципальных образований Ленинградской области на поддержку отрасли культуры</t>
  </si>
  <si>
    <t>Субвенции бюджетам муниципальных образований Ленинградской области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</si>
  <si>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20-53040-00000-00000</t>
  </si>
  <si>
    <t xml:space="preserve">Субвенции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</si>
  <si>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20-59000-00000-00000, 20-5930F-00000-00000</t>
  </si>
  <si>
    <t>Субсидии бюджетам муниципальных образований Ленинградской области на реновацию организаций общего образования</t>
  </si>
  <si>
    <t>Иные межбюджетные трансферты бюджетам муниципальных образований на премирование победителей областных конкурсов в сфере культуры и искусства</t>
  </si>
  <si>
    <t>(в редакции решения совета депутатов от    18.12.2020  №147 -рсд)</t>
  </si>
  <si>
    <t>20-58790-00000-00000</t>
  </si>
  <si>
    <t>Иные межбюджетные трансферты бюджетам муниципальных образований за достижение показателей деятельности органов исполнительной власти субъектов Российской Федерации</t>
  </si>
  <si>
    <t>Иные межбюджетные трансферты бюджетам муниципальных образований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</si>
</sst>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7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79" fontId="0" fillId="33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9" fillId="33" borderId="13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vertical="top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3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10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179" fontId="0" fillId="33" borderId="19" xfId="0" applyNumberFormat="1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179" fontId="0" fillId="33" borderId="14" xfId="0" applyNumberFormat="1" applyFont="1" applyFill="1" applyBorder="1" applyAlignment="1">
      <alignment horizontal="right"/>
    </xf>
    <xf numFmtId="179" fontId="1" fillId="33" borderId="14" xfId="0" applyNumberFormat="1" applyFont="1" applyFill="1" applyBorder="1" applyAlignment="1">
      <alignment/>
    </xf>
    <xf numFmtId="179" fontId="3" fillId="33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 vertical="justify" wrapText="1"/>
    </xf>
    <xf numFmtId="0" fontId="9" fillId="0" borderId="20" xfId="0" applyFont="1" applyFill="1" applyBorder="1" applyAlignment="1">
      <alignment horizontal="center"/>
    </xf>
    <xf numFmtId="179" fontId="3" fillId="33" borderId="21" xfId="0" applyNumberFormat="1" applyFont="1" applyFill="1" applyBorder="1" applyAlignment="1">
      <alignment/>
    </xf>
    <xf numFmtId="179" fontId="14" fillId="33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179" fontId="10" fillId="33" borderId="0" xfId="6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wrapText="1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left" wrapText="1"/>
    </xf>
    <xf numFmtId="0" fontId="11" fillId="33" borderId="23" xfId="0" applyFont="1" applyFill="1" applyBorder="1" applyAlignment="1">
      <alignment horizontal="left" wrapText="1"/>
    </xf>
    <xf numFmtId="0" fontId="11" fillId="33" borderId="2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9"/>
  <sheetViews>
    <sheetView tabSelected="1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6.375" style="5" customWidth="1"/>
    <col min="2" max="2" width="9.00390625" style="5" hidden="1" customWidth="1"/>
    <col min="3" max="3" width="14.625" style="5" hidden="1" customWidth="1"/>
    <col min="4" max="4" width="115.25390625" style="25" customWidth="1"/>
    <col min="5" max="5" width="13.625" style="17" customWidth="1"/>
    <col min="6" max="16384" width="9.125" style="1" customWidth="1"/>
  </cols>
  <sheetData>
    <row r="2" spans="1:5" s="7" customFormat="1" ht="15">
      <c r="A2" s="6"/>
      <c r="B2" s="6"/>
      <c r="C2" s="6"/>
      <c r="D2" s="21"/>
      <c r="E2" s="29" t="s">
        <v>0</v>
      </c>
    </row>
    <row r="3" spans="1:5" s="8" customFormat="1" ht="15">
      <c r="A3" s="6"/>
      <c r="B3" s="6"/>
      <c r="C3" s="6"/>
      <c r="D3" s="22"/>
      <c r="E3" s="29" t="s">
        <v>2</v>
      </c>
    </row>
    <row r="4" spans="1:5" s="8" customFormat="1" ht="15">
      <c r="A4" s="6"/>
      <c r="B4" s="6"/>
      <c r="C4" s="6"/>
      <c r="D4" s="23"/>
      <c r="E4" s="29" t="s">
        <v>3</v>
      </c>
    </row>
    <row r="5" spans="1:5" s="8" customFormat="1" ht="15">
      <c r="A5" s="6"/>
      <c r="B5" s="6"/>
      <c r="C5" s="6"/>
      <c r="D5" s="23"/>
      <c r="E5" s="29" t="s">
        <v>4</v>
      </c>
    </row>
    <row r="6" spans="1:5" s="8" customFormat="1" ht="15">
      <c r="A6" s="6"/>
      <c r="B6" s="6"/>
      <c r="C6" s="6"/>
      <c r="D6" s="23"/>
      <c r="E6" s="29" t="s">
        <v>5</v>
      </c>
    </row>
    <row r="7" spans="1:5" s="8" customFormat="1" ht="15">
      <c r="A7" s="6"/>
      <c r="B7" s="6"/>
      <c r="C7" s="6"/>
      <c r="D7" s="23"/>
      <c r="E7" s="55" t="s">
        <v>72</v>
      </c>
    </row>
    <row r="8" spans="4:5" s="8" customFormat="1" ht="15">
      <c r="D8" s="57" t="s">
        <v>123</v>
      </c>
      <c r="E8" s="57"/>
    </row>
    <row r="9" spans="1:5" s="8" customFormat="1" ht="15">
      <c r="A9" s="6"/>
      <c r="B9" s="6"/>
      <c r="C9" s="6"/>
      <c r="D9" s="23"/>
      <c r="E9" s="56"/>
    </row>
    <row r="10" spans="1:5" s="8" customFormat="1" ht="12.75">
      <c r="A10" s="6"/>
      <c r="B10" s="6"/>
      <c r="C10" s="6"/>
      <c r="D10" s="22"/>
      <c r="E10" s="30"/>
    </row>
    <row r="11" spans="1:5" s="8" customFormat="1" ht="18.75">
      <c r="A11" s="64" t="s">
        <v>6</v>
      </c>
      <c r="B11" s="64"/>
      <c r="C11" s="64"/>
      <c r="D11" s="64"/>
      <c r="E11" s="64"/>
    </row>
    <row r="12" spans="1:5" s="8" customFormat="1" ht="18.75">
      <c r="A12" s="3"/>
      <c r="B12" s="3"/>
      <c r="C12" s="3"/>
      <c r="D12" s="24" t="s">
        <v>70</v>
      </c>
      <c r="E12" s="31"/>
    </row>
    <row r="13" ht="13.5" thickBot="1"/>
    <row r="14" spans="1:5" ht="30.75" customHeight="1" thickBot="1">
      <c r="A14" s="9" t="s">
        <v>1</v>
      </c>
      <c r="B14" s="10" t="s">
        <v>7</v>
      </c>
      <c r="C14" s="10" t="s">
        <v>24</v>
      </c>
      <c r="D14" s="26" t="s">
        <v>11</v>
      </c>
      <c r="E14" s="32" t="s">
        <v>13</v>
      </c>
    </row>
    <row r="15" spans="1:5" s="13" customFormat="1" ht="21" customHeight="1">
      <c r="A15" s="36">
        <v>1</v>
      </c>
      <c r="B15" s="37">
        <v>207</v>
      </c>
      <c r="C15" s="38" t="s">
        <v>25</v>
      </c>
      <c r="D15" s="45" t="s">
        <v>34</v>
      </c>
      <c r="E15" s="39">
        <v>54951</v>
      </c>
    </row>
    <row r="16" spans="1:5" s="13" customFormat="1" ht="16.5" customHeight="1">
      <c r="A16" s="65" t="s">
        <v>12</v>
      </c>
      <c r="B16" s="66"/>
      <c r="C16" s="66"/>
      <c r="D16" s="67"/>
      <c r="E16" s="43">
        <f>SUM(E15:E15)</f>
        <v>54951</v>
      </c>
    </row>
    <row r="17" spans="1:5" s="13" customFormat="1" ht="27.75" customHeight="1">
      <c r="A17" s="50">
        <v>2</v>
      </c>
      <c r="B17" s="15">
        <v>810</v>
      </c>
      <c r="C17" s="15">
        <v>1002</v>
      </c>
      <c r="D17" s="27" t="s">
        <v>74</v>
      </c>
      <c r="E17" s="16">
        <v>1002.5</v>
      </c>
    </row>
    <row r="18" spans="1:5" s="13" customFormat="1" ht="28.5" customHeight="1">
      <c r="A18" s="50">
        <v>3</v>
      </c>
      <c r="B18" s="15">
        <v>634</v>
      </c>
      <c r="C18" s="15">
        <v>1004</v>
      </c>
      <c r="D18" s="27" t="s">
        <v>75</v>
      </c>
      <c r="E18" s="16">
        <v>9114.9</v>
      </c>
    </row>
    <row r="19" spans="1:5" s="13" customFormat="1" ht="30.75" customHeight="1">
      <c r="A19" s="50">
        <v>4</v>
      </c>
      <c r="B19" s="15">
        <v>826</v>
      </c>
      <c r="C19" s="15">
        <v>1065</v>
      </c>
      <c r="D19" s="27" t="s">
        <v>76</v>
      </c>
      <c r="E19" s="16">
        <f>3670.4-3005.1</f>
        <v>665.3000000000002</v>
      </c>
    </row>
    <row r="20" spans="1:5" s="13" customFormat="1" ht="30" customHeight="1">
      <c r="A20" s="50">
        <v>5</v>
      </c>
      <c r="B20" s="15">
        <v>611</v>
      </c>
      <c r="C20" s="15">
        <v>1007</v>
      </c>
      <c r="D20" s="27" t="s">
        <v>77</v>
      </c>
      <c r="E20" s="16">
        <v>641.4</v>
      </c>
    </row>
    <row r="21" spans="1:5" s="13" customFormat="1" ht="30.75" customHeight="1">
      <c r="A21" s="50">
        <v>6</v>
      </c>
      <c r="B21" s="15">
        <v>821</v>
      </c>
      <c r="C21" s="15">
        <v>1008</v>
      </c>
      <c r="D21" s="27" t="s">
        <v>78</v>
      </c>
      <c r="E21" s="16">
        <v>246.4</v>
      </c>
    </row>
    <row r="22" spans="1:5" s="13" customFormat="1" ht="27" customHeight="1">
      <c r="A22" s="50">
        <v>7</v>
      </c>
      <c r="B22" s="11">
        <v>676</v>
      </c>
      <c r="C22" s="11">
        <v>1009</v>
      </c>
      <c r="D22" s="28" t="s">
        <v>79</v>
      </c>
      <c r="E22" s="16">
        <f>882.2-873.2</f>
        <v>9</v>
      </c>
    </row>
    <row r="23" spans="1:5" s="13" customFormat="1" ht="22.5" customHeight="1">
      <c r="A23" s="50">
        <v>8</v>
      </c>
      <c r="B23" s="15">
        <v>604</v>
      </c>
      <c r="C23" s="15">
        <v>1080</v>
      </c>
      <c r="D23" s="27" t="s">
        <v>80</v>
      </c>
      <c r="E23" s="16">
        <v>85.5</v>
      </c>
    </row>
    <row r="24" spans="1:5" s="13" customFormat="1" ht="32.25" customHeight="1">
      <c r="A24" s="50">
        <v>9</v>
      </c>
      <c r="B24" s="15">
        <v>693</v>
      </c>
      <c r="C24" s="15">
        <v>1043</v>
      </c>
      <c r="D24" s="27" t="s">
        <v>82</v>
      </c>
      <c r="E24" s="16">
        <f>205.7+447.2</f>
        <v>652.9</v>
      </c>
    </row>
    <row r="25" spans="1:5" s="13" customFormat="1" ht="31.5" customHeight="1">
      <c r="A25" s="50">
        <v>10</v>
      </c>
      <c r="B25" s="15">
        <v>691</v>
      </c>
      <c r="C25" s="15">
        <v>1022</v>
      </c>
      <c r="D25" s="27" t="s">
        <v>83</v>
      </c>
      <c r="E25" s="16">
        <f>11193.1+621</f>
        <v>11814.1</v>
      </c>
    </row>
    <row r="26" spans="1:5" s="13" customFormat="1" ht="40.5" customHeight="1">
      <c r="A26" s="50">
        <v>11</v>
      </c>
      <c r="B26" s="15">
        <v>824</v>
      </c>
      <c r="C26" s="15">
        <v>1041</v>
      </c>
      <c r="D26" s="27" t="s">
        <v>84</v>
      </c>
      <c r="E26" s="16">
        <f>1711.2-10</f>
        <v>1701.2</v>
      </c>
    </row>
    <row r="27" spans="1:5" s="13" customFormat="1" ht="34.5" customHeight="1">
      <c r="A27" s="50">
        <v>12</v>
      </c>
      <c r="B27" s="15">
        <v>869</v>
      </c>
      <c r="C27" s="15">
        <v>1037</v>
      </c>
      <c r="D27" s="27" t="s">
        <v>85</v>
      </c>
      <c r="E27" s="16">
        <f>360.1-246.6</f>
        <v>113.50000000000003</v>
      </c>
    </row>
    <row r="28" spans="1:5" s="13" customFormat="1" ht="25.5" customHeight="1">
      <c r="A28" s="50">
        <v>13</v>
      </c>
      <c r="B28" s="15">
        <v>823</v>
      </c>
      <c r="C28" s="15">
        <v>1054</v>
      </c>
      <c r="D28" s="27" t="s">
        <v>86</v>
      </c>
      <c r="E28" s="16">
        <v>36933.3</v>
      </c>
    </row>
    <row r="29" spans="1:5" s="13" customFormat="1" ht="25.5" customHeight="1">
      <c r="A29" s="50">
        <v>14</v>
      </c>
      <c r="B29" s="15">
        <v>630</v>
      </c>
      <c r="C29" s="15">
        <v>1089</v>
      </c>
      <c r="D29" s="27" t="s">
        <v>87</v>
      </c>
      <c r="E29" s="16">
        <f>14101.3</f>
        <v>14101.3</v>
      </c>
    </row>
    <row r="30" spans="1:5" s="13" customFormat="1" ht="29.25" customHeight="1">
      <c r="A30" s="50">
        <v>15</v>
      </c>
      <c r="B30" s="15">
        <v>404</v>
      </c>
      <c r="C30" s="52" t="s">
        <v>92</v>
      </c>
      <c r="D30" s="27" t="s">
        <v>100</v>
      </c>
      <c r="E30" s="16">
        <v>4004.6</v>
      </c>
    </row>
    <row r="31" spans="1:5" s="13" customFormat="1" ht="30" customHeight="1">
      <c r="A31" s="50">
        <v>16</v>
      </c>
      <c r="B31" s="15">
        <v>405</v>
      </c>
      <c r="C31" s="52" t="s">
        <v>93</v>
      </c>
      <c r="D31" s="27" t="s">
        <v>105</v>
      </c>
      <c r="E31" s="16">
        <f>2210.1-239.7</f>
        <v>1970.3999999999999</v>
      </c>
    </row>
    <row r="32" spans="1:5" s="13" customFormat="1" ht="30.75" customHeight="1">
      <c r="A32" s="50">
        <v>17</v>
      </c>
      <c r="B32" s="15">
        <v>406</v>
      </c>
      <c r="C32" s="52" t="s">
        <v>94</v>
      </c>
      <c r="D32" s="27" t="s">
        <v>101</v>
      </c>
      <c r="E32" s="16">
        <f>4468.4-11.1</f>
        <v>4457.299999999999</v>
      </c>
    </row>
    <row r="33" spans="1:5" s="13" customFormat="1" ht="25.5" customHeight="1">
      <c r="A33" s="50">
        <v>18</v>
      </c>
      <c r="B33" s="15">
        <v>872</v>
      </c>
      <c r="C33" s="53">
        <v>1078</v>
      </c>
      <c r="D33" s="27" t="s">
        <v>99</v>
      </c>
      <c r="E33" s="16">
        <f>1273.5-28.3-1045.2</f>
        <v>200</v>
      </c>
    </row>
    <row r="34" spans="1:5" s="13" customFormat="1" ht="17.25" customHeight="1">
      <c r="A34" s="50">
        <v>19</v>
      </c>
      <c r="B34" s="15">
        <v>871</v>
      </c>
      <c r="C34" s="53">
        <v>1053</v>
      </c>
      <c r="D34" s="27" t="s">
        <v>121</v>
      </c>
      <c r="E34" s="16">
        <f>88763.6+17528.1</f>
        <v>106291.70000000001</v>
      </c>
    </row>
    <row r="35" spans="1:5" s="13" customFormat="1" ht="28.5" customHeight="1">
      <c r="A35" s="50">
        <v>20</v>
      </c>
      <c r="B35" s="15">
        <v>807</v>
      </c>
      <c r="C35" s="53">
        <v>2005</v>
      </c>
      <c r="D35" s="27" t="s">
        <v>106</v>
      </c>
      <c r="E35" s="16">
        <f>11432-5372.4</f>
        <v>6059.6</v>
      </c>
    </row>
    <row r="36" spans="1:5" s="13" customFormat="1" ht="28.5" customHeight="1">
      <c r="A36" s="50">
        <v>21</v>
      </c>
      <c r="B36" s="15">
        <v>642</v>
      </c>
      <c r="C36" s="53">
        <v>1060</v>
      </c>
      <c r="D36" s="27" t="s">
        <v>114</v>
      </c>
      <c r="E36" s="16">
        <v>345</v>
      </c>
    </row>
    <row r="37" spans="1:5" s="13" customFormat="1" ht="28.5" customHeight="1">
      <c r="A37" s="50">
        <v>22</v>
      </c>
      <c r="B37" s="15">
        <v>835</v>
      </c>
      <c r="C37" s="53">
        <v>1060</v>
      </c>
      <c r="D37" s="27" t="s">
        <v>115</v>
      </c>
      <c r="E37" s="16">
        <v>143.2</v>
      </c>
    </row>
    <row r="38" spans="1:5" s="13" customFormat="1" ht="28.5" customHeight="1">
      <c r="A38" s="50">
        <v>23</v>
      </c>
      <c r="B38" s="15">
        <v>836</v>
      </c>
      <c r="C38" s="53">
        <v>1060</v>
      </c>
      <c r="D38" s="27" t="s">
        <v>116</v>
      </c>
      <c r="E38" s="16">
        <v>1000</v>
      </c>
    </row>
    <row r="39" spans="1:5" s="13" customFormat="1" ht="16.5" customHeight="1">
      <c r="A39" s="75" t="s">
        <v>73</v>
      </c>
      <c r="B39" s="76"/>
      <c r="C39" s="76"/>
      <c r="D39" s="77"/>
      <c r="E39" s="43">
        <f>SUM(E17:E38)</f>
        <v>201553.10000000003</v>
      </c>
    </row>
    <row r="40" spans="1:5" s="13" customFormat="1" ht="33" customHeight="1">
      <c r="A40" s="14">
        <v>24</v>
      </c>
      <c r="B40" s="11">
        <v>409</v>
      </c>
      <c r="C40" s="54" t="s">
        <v>118</v>
      </c>
      <c r="D40" s="27" t="s">
        <v>119</v>
      </c>
      <c r="E40" s="16">
        <f>7838.7+4315.9</f>
        <v>12154.599999999999</v>
      </c>
    </row>
    <row r="41" spans="1:5" s="13" customFormat="1" ht="66.75" customHeight="1">
      <c r="A41" s="14">
        <v>25</v>
      </c>
      <c r="B41" s="11">
        <v>623</v>
      </c>
      <c r="C41" s="11">
        <v>3012</v>
      </c>
      <c r="D41" s="27" t="s">
        <v>49</v>
      </c>
      <c r="E41" s="16">
        <f>25253.3+253.6+4901.8-7838.7+2181.8</f>
        <v>24751.799999999996</v>
      </c>
    </row>
    <row r="42" spans="1:5" s="13" customFormat="1" ht="25.5" customHeight="1">
      <c r="A42" s="14">
        <v>26</v>
      </c>
      <c r="B42" s="11">
        <v>111</v>
      </c>
      <c r="C42" s="11">
        <v>3043</v>
      </c>
      <c r="D42" s="28" t="s">
        <v>60</v>
      </c>
      <c r="E42" s="16">
        <v>941.3</v>
      </c>
    </row>
    <row r="43" spans="1:5" s="18" customFormat="1" ht="78.75" customHeight="1">
      <c r="A43" s="14">
        <v>27</v>
      </c>
      <c r="B43" s="15">
        <v>112</v>
      </c>
      <c r="C43" s="15">
        <v>3003</v>
      </c>
      <c r="D43" s="20" t="s">
        <v>45</v>
      </c>
      <c r="E43" s="16">
        <f>264695.8+6803.3+596.8</f>
        <v>272095.89999999997</v>
      </c>
    </row>
    <row r="44" spans="1:5" s="18" customFormat="1" ht="27.75" customHeight="1">
      <c r="A44" s="14">
        <v>28</v>
      </c>
      <c r="B44" s="15">
        <v>102</v>
      </c>
      <c r="C44" s="15">
        <v>3037</v>
      </c>
      <c r="D44" s="20" t="s">
        <v>61</v>
      </c>
      <c r="E44" s="16">
        <v>1907.8</v>
      </c>
    </row>
    <row r="45" spans="1:5" s="18" customFormat="1" ht="29.25" customHeight="1">
      <c r="A45" s="14">
        <v>29</v>
      </c>
      <c r="B45" s="15">
        <v>149</v>
      </c>
      <c r="C45" s="15">
        <v>3038</v>
      </c>
      <c r="D45" s="20" t="s">
        <v>55</v>
      </c>
      <c r="E45" s="16">
        <f>770.7-0.1</f>
        <v>770.6</v>
      </c>
    </row>
    <row r="46" spans="1:5" s="13" customFormat="1" ht="38.25" customHeight="1">
      <c r="A46" s="14">
        <v>30</v>
      </c>
      <c r="B46" s="33">
        <v>158</v>
      </c>
      <c r="C46" s="33">
        <v>3020</v>
      </c>
      <c r="D46" s="28" t="s">
        <v>64</v>
      </c>
      <c r="E46" s="16">
        <f>19137-715.3</f>
        <v>18421.7</v>
      </c>
    </row>
    <row r="47" spans="1:5" s="13" customFormat="1" ht="62.25" customHeight="1">
      <c r="A47" s="14">
        <v>31</v>
      </c>
      <c r="B47" s="11">
        <v>173</v>
      </c>
      <c r="C47" s="11">
        <v>3021</v>
      </c>
      <c r="D47" s="28" t="s">
        <v>51</v>
      </c>
      <c r="E47" s="16">
        <f>580.8+23.2-41.3</f>
        <v>562.7</v>
      </c>
    </row>
    <row r="48" spans="1:5" s="13" customFormat="1" ht="130.5" customHeight="1">
      <c r="A48" s="14">
        <v>32</v>
      </c>
      <c r="B48" s="11">
        <v>133</v>
      </c>
      <c r="C48" s="11">
        <v>3024</v>
      </c>
      <c r="D48" s="34" t="s">
        <v>65</v>
      </c>
      <c r="E48" s="16">
        <f>2829.6-919.7</f>
        <v>1909.8999999999999</v>
      </c>
    </row>
    <row r="49" spans="1:5" s="13" customFormat="1" ht="25.5" customHeight="1">
      <c r="A49" s="4">
        <v>33</v>
      </c>
      <c r="B49" s="15">
        <v>196</v>
      </c>
      <c r="C49" s="15">
        <v>3035</v>
      </c>
      <c r="D49" s="20" t="s">
        <v>57</v>
      </c>
      <c r="E49" s="16">
        <f>33.7+210+0.1</f>
        <v>243.79999999999998</v>
      </c>
    </row>
    <row r="50" spans="1:5" s="13" customFormat="1" ht="42" customHeight="1">
      <c r="A50" s="14">
        <v>34</v>
      </c>
      <c r="B50" s="15">
        <v>194</v>
      </c>
      <c r="C50" s="15">
        <v>3002</v>
      </c>
      <c r="D50" s="20" t="s">
        <v>46</v>
      </c>
      <c r="E50" s="16">
        <f>9362.5-1589</f>
        <v>7773.5</v>
      </c>
    </row>
    <row r="51" spans="1:5" s="13" customFormat="1" ht="43.5" customHeight="1">
      <c r="A51" s="14">
        <v>35</v>
      </c>
      <c r="B51" s="12" t="s">
        <v>21</v>
      </c>
      <c r="C51" s="12" t="s">
        <v>31</v>
      </c>
      <c r="D51" s="28" t="s">
        <v>71</v>
      </c>
      <c r="E51" s="16">
        <v>569.4</v>
      </c>
    </row>
    <row r="52" spans="1:5" s="13" customFormat="1" ht="27.75" customHeight="1">
      <c r="A52" s="14">
        <v>36</v>
      </c>
      <c r="B52" s="12" t="s">
        <v>20</v>
      </c>
      <c r="C52" s="12" t="s">
        <v>29</v>
      </c>
      <c r="D52" s="28" t="s">
        <v>48</v>
      </c>
      <c r="E52" s="16">
        <v>5344.9</v>
      </c>
    </row>
    <row r="53" spans="1:5" s="13" customFormat="1" ht="38.25" customHeight="1">
      <c r="A53" s="14">
        <v>37</v>
      </c>
      <c r="B53" s="12" t="s">
        <v>22</v>
      </c>
      <c r="C53" s="12" t="s">
        <v>26</v>
      </c>
      <c r="D53" s="28" t="s">
        <v>59</v>
      </c>
      <c r="E53" s="16">
        <v>125272.2</v>
      </c>
    </row>
    <row r="54" spans="1:5" s="13" customFormat="1" ht="68.25" customHeight="1">
      <c r="A54" s="14">
        <v>38</v>
      </c>
      <c r="B54" s="12" t="s">
        <v>17</v>
      </c>
      <c r="C54" s="12" t="s">
        <v>32</v>
      </c>
      <c r="D54" s="28" t="s">
        <v>52</v>
      </c>
      <c r="E54" s="16">
        <v>80</v>
      </c>
    </row>
    <row r="55" spans="1:5" s="2" customFormat="1" ht="65.25" customHeight="1">
      <c r="A55" s="14">
        <v>39</v>
      </c>
      <c r="B55" s="12" t="s">
        <v>18</v>
      </c>
      <c r="C55" s="12" t="s">
        <v>33</v>
      </c>
      <c r="D55" s="28" t="s">
        <v>47</v>
      </c>
      <c r="E55" s="16">
        <f>175963.5+11534.5+1123.2</f>
        <v>188621.2</v>
      </c>
    </row>
    <row r="56" spans="1:5" s="18" customFormat="1" ht="30.75" customHeight="1">
      <c r="A56" s="14">
        <v>40</v>
      </c>
      <c r="B56" s="19" t="s">
        <v>19</v>
      </c>
      <c r="C56" s="19" t="s">
        <v>30</v>
      </c>
      <c r="D56" s="20" t="s">
        <v>50</v>
      </c>
      <c r="E56" s="16">
        <f>12315.3+207.4-1130.4</f>
        <v>11392.3</v>
      </c>
    </row>
    <row r="57" spans="1:5" s="18" customFormat="1" ht="120" customHeight="1">
      <c r="A57" s="14">
        <v>41</v>
      </c>
      <c r="B57" s="19" t="s">
        <v>35</v>
      </c>
      <c r="C57" s="19" t="s">
        <v>67</v>
      </c>
      <c r="D57" s="20" t="s">
        <v>53</v>
      </c>
      <c r="E57" s="42">
        <f>7298.5-453.3+174.9</f>
        <v>7020.099999999999</v>
      </c>
    </row>
    <row r="58" spans="1:5" s="18" customFormat="1" ht="30.75" customHeight="1">
      <c r="A58" s="14">
        <v>42</v>
      </c>
      <c r="B58" s="11">
        <v>127.132</v>
      </c>
      <c r="C58" s="35" t="s">
        <v>36</v>
      </c>
      <c r="D58" s="28" t="s">
        <v>54</v>
      </c>
      <c r="E58" s="16">
        <f>1635.3+2502+500</f>
        <v>4637.3</v>
      </c>
    </row>
    <row r="59" spans="1:5" s="18" customFormat="1" ht="36.75" customHeight="1">
      <c r="A59" s="14">
        <v>43</v>
      </c>
      <c r="B59" s="19" t="s">
        <v>16</v>
      </c>
      <c r="C59" s="19" t="s">
        <v>28</v>
      </c>
      <c r="D59" s="20" t="s">
        <v>58</v>
      </c>
      <c r="E59" s="16">
        <v>1602.2</v>
      </c>
    </row>
    <row r="60" spans="1:5" s="18" customFormat="1" ht="63.75" customHeight="1">
      <c r="A60" s="14">
        <v>44</v>
      </c>
      <c r="B60" s="19" t="s">
        <v>23</v>
      </c>
      <c r="C60" s="19" t="s">
        <v>27</v>
      </c>
      <c r="D60" s="20" t="s">
        <v>56</v>
      </c>
      <c r="E60" s="16">
        <f>810.8-29.8</f>
        <v>781</v>
      </c>
    </row>
    <row r="61" spans="1:5" s="18" customFormat="1" ht="30" customHeight="1">
      <c r="A61" s="14">
        <v>45</v>
      </c>
      <c r="B61" s="19" t="s">
        <v>37</v>
      </c>
      <c r="C61" s="51" t="s">
        <v>90</v>
      </c>
      <c r="D61" s="20" t="s">
        <v>96</v>
      </c>
      <c r="E61" s="16">
        <f>274.1-34.6-4.4</f>
        <v>235.10000000000002</v>
      </c>
    </row>
    <row r="62" spans="1:5" s="18" customFormat="1" ht="29.25" customHeight="1">
      <c r="A62" s="14">
        <v>46</v>
      </c>
      <c r="B62" s="19" t="s">
        <v>38</v>
      </c>
      <c r="C62" s="51" t="s">
        <v>120</v>
      </c>
      <c r="D62" s="20" t="s">
        <v>95</v>
      </c>
      <c r="E62" s="16">
        <f>3252.6-446+215.5+10.2</f>
        <v>3032.2999999999997</v>
      </c>
    </row>
    <row r="63" spans="1:5" s="18" customFormat="1" ht="30.75" customHeight="1">
      <c r="A63" s="14">
        <v>47</v>
      </c>
      <c r="B63" s="19" t="s">
        <v>81</v>
      </c>
      <c r="C63" s="51" t="s">
        <v>89</v>
      </c>
      <c r="D63" s="20" t="s">
        <v>97</v>
      </c>
      <c r="E63" s="16">
        <v>319.4</v>
      </c>
    </row>
    <row r="64" spans="1:5" s="18" customFormat="1" ht="30" customHeight="1">
      <c r="A64" s="14">
        <v>48</v>
      </c>
      <c r="B64" s="19" t="s">
        <v>62</v>
      </c>
      <c r="C64" s="51" t="s">
        <v>88</v>
      </c>
      <c r="D64" s="20" t="s">
        <v>98</v>
      </c>
      <c r="E64" s="16">
        <f>6.6+28.1</f>
        <v>34.7</v>
      </c>
    </row>
    <row r="65" spans="1:5" s="18" customFormat="1" ht="30" customHeight="1">
      <c r="A65" s="14">
        <v>49</v>
      </c>
      <c r="B65" s="19" t="s">
        <v>102</v>
      </c>
      <c r="C65" s="51" t="s">
        <v>103</v>
      </c>
      <c r="D65" s="20" t="s">
        <v>104</v>
      </c>
      <c r="E65" s="16">
        <f>584.5-584.5</f>
        <v>0</v>
      </c>
    </row>
    <row r="66" spans="1:5" s="18" customFormat="1" ht="30" customHeight="1">
      <c r="A66" s="14">
        <v>50</v>
      </c>
      <c r="B66" s="19" t="s">
        <v>107</v>
      </c>
      <c r="C66" s="51" t="s">
        <v>108</v>
      </c>
      <c r="D66" s="20" t="s">
        <v>117</v>
      </c>
      <c r="E66" s="16">
        <f>4236.5+8.1-0.1</f>
        <v>4244.5</v>
      </c>
    </row>
    <row r="67" spans="1:5" s="40" customFormat="1" ht="17.25" customHeight="1">
      <c r="A67" s="68" t="s">
        <v>10</v>
      </c>
      <c r="B67" s="69"/>
      <c r="C67" s="69"/>
      <c r="D67" s="69"/>
      <c r="E67" s="43">
        <f>SUM(E40:E66)</f>
        <v>694720.2000000001</v>
      </c>
    </row>
    <row r="68" spans="1:5" s="18" customFormat="1" ht="38.25" customHeight="1">
      <c r="A68" s="14">
        <v>51</v>
      </c>
      <c r="B68" s="15">
        <v>316</v>
      </c>
      <c r="C68" s="15">
        <v>4010</v>
      </c>
      <c r="D68" s="20" t="s">
        <v>39</v>
      </c>
      <c r="E68" s="16">
        <v>830.5</v>
      </c>
    </row>
    <row r="69" spans="1:5" s="18" customFormat="1" ht="27" customHeight="1">
      <c r="A69" s="14">
        <v>52</v>
      </c>
      <c r="B69" s="15">
        <v>366</v>
      </c>
      <c r="C69" s="52" t="s">
        <v>91</v>
      </c>
      <c r="D69" s="20" t="s">
        <v>111</v>
      </c>
      <c r="E69" s="16">
        <v>5000</v>
      </c>
    </row>
    <row r="70" spans="1:5" s="18" customFormat="1" ht="27" customHeight="1">
      <c r="A70" s="14">
        <v>53</v>
      </c>
      <c r="B70" s="15">
        <v>305</v>
      </c>
      <c r="C70" s="52">
        <v>4003</v>
      </c>
      <c r="D70" s="20" t="s">
        <v>110</v>
      </c>
      <c r="E70" s="16">
        <v>500</v>
      </c>
    </row>
    <row r="71" spans="1:5" s="18" customFormat="1" ht="39.75" customHeight="1">
      <c r="A71" s="14">
        <v>54</v>
      </c>
      <c r="B71" s="15">
        <v>306</v>
      </c>
      <c r="C71" s="52">
        <v>4020</v>
      </c>
      <c r="D71" s="20" t="s">
        <v>109</v>
      </c>
      <c r="E71" s="16">
        <f>266.4+0.1</f>
        <v>266.5</v>
      </c>
    </row>
    <row r="72" spans="1:5" s="18" customFormat="1" ht="30" customHeight="1">
      <c r="A72" s="14">
        <v>55</v>
      </c>
      <c r="B72" s="15">
        <v>333</v>
      </c>
      <c r="C72" s="52">
        <v>4008</v>
      </c>
      <c r="D72" s="20" t="s">
        <v>122</v>
      </c>
      <c r="E72" s="16">
        <v>400</v>
      </c>
    </row>
    <row r="73" spans="1:5" s="18" customFormat="1" ht="27" customHeight="1">
      <c r="A73" s="14">
        <v>56</v>
      </c>
      <c r="B73" s="15">
        <v>408</v>
      </c>
      <c r="C73" s="52" t="s">
        <v>113</v>
      </c>
      <c r="D73" s="20" t="s">
        <v>112</v>
      </c>
      <c r="E73" s="16">
        <v>100</v>
      </c>
    </row>
    <row r="74" spans="1:5" s="18" customFormat="1" ht="27" customHeight="1">
      <c r="A74" s="14">
        <v>57</v>
      </c>
      <c r="B74" s="15">
        <v>304</v>
      </c>
      <c r="C74" s="52">
        <v>4021</v>
      </c>
      <c r="D74" s="20" t="s">
        <v>125</v>
      </c>
      <c r="E74" s="16">
        <v>1212.3</v>
      </c>
    </row>
    <row r="75" spans="1:5" s="18" customFormat="1" ht="77.25" customHeight="1">
      <c r="A75" s="14">
        <v>58</v>
      </c>
      <c r="B75" s="15">
        <v>310</v>
      </c>
      <c r="C75" s="52" t="s">
        <v>124</v>
      </c>
      <c r="D75" s="20" t="s">
        <v>126</v>
      </c>
      <c r="E75" s="16">
        <v>152.4</v>
      </c>
    </row>
    <row r="76" spans="1:5" s="18" customFormat="1" ht="18" customHeight="1">
      <c r="A76" s="70" t="s">
        <v>14</v>
      </c>
      <c r="B76" s="71"/>
      <c r="C76" s="71"/>
      <c r="D76" s="72"/>
      <c r="E76" s="43">
        <f>SUM(E68:E75)</f>
        <v>8461.699999999999</v>
      </c>
    </row>
    <row r="77" spans="1:5" s="18" customFormat="1" ht="15" customHeight="1">
      <c r="A77" s="73" t="s">
        <v>8</v>
      </c>
      <c r="B77" s="74"/>
      <c r="C77" s="74"/>
      <c r="D77" s="74"/>
      <c r="E77" s="44">
        <f>E67+E16+E76+E39</f>
        <v>959686</v>
      </c>
    </row>
    <row r="78" spans="1:5" ht="27" customHeight="1">
      <c r="A78" s="4">
        <v>59</v>
      </c>
      <c r="B78" s="15">
        <v>119</v>
      </c>
      <c r="C78" s="15">
        <v>119</v>
      </c>
      <c r="D78" s="20" t="s">
        <v>40</v>
      </c>
      <c r="E78" s="16">
        <v>2094</v>
      </c>
    </row>
    <row r="79" spans="1:5" ht="26.25" customHeight="1">
      <c r="A79" s="4">
        <v>60</v>
      </c>
      <c r="B79" s="15">
        <v>721</v>
      </c>
      <c r="C79" s="15">
        <v>721</v>
      </c>
      <c r="D79" s="20" t="s">
        <v>41</v>
      </c>
      <c r="E79" s="16">
        <v>139.9</v>
      </c>
    </row>
    <row r="80" spans="1:5" s="13" customFormat="1" ht="41.25" customHeight="1">
      <c r="A80" s="4">
        <v>61</v>
      </c>
      <c r="B80" s="46">
        <v>723</v>
      </c>
      <c r="C80" s="46">
        <v>723</v>
      </c>
      <c r="D80" s="28" t="s">
        <v>42</v>
      </c>
      <c r="E80" s="16">
        <v>163.1</v>
      </c>
    </row>
    <row r="81" spans="1:5" s="13" customFormat="1" ht="38.25" customHeight="1">
      <c r="A81" s="4">
        <v>62</v>
      </c>
      <c r="B81" s="46">
        <v>735</v>
      </c>
      <c r="C81" s="46">
        <v>735</v>
      </c>
      <c r="D81" s="28" t="s">
        <v>43</v>
      </c>
      <c r="E81" s="16">
        <v>1000</v>
      </c>
    </row>
    <row r="82" spans="1:5" s="13" customFormat="1" ht="28.5" customHeight="1">
      <c r="A82" s="4">
        <v>63</v>
      </c>
      <c r="B82" s="46">
        <v>736</v>
      </c>
      <c r="C82" s="46">
        <v>736</v>
      </c>
      <c r="D82" s="28" t="s">
        <v>44</v>
      </c>
      <c r="E82" s="16">
        <f>60</f>
        <v>60</v>
      </c>
    </row>
    <row r="83" spans="1:5" s="13" customFormat="1" ht="40.5" customHeight="1">
      <c r="A83" s="4">
        <v>64</v>
      </c>
      <c r="B83" s="46">
        <v>739</v>
      </c>
      <c r="C83" s="46">
        <v>739</v>
      </c>
      <c r="D83" s="28" t="s">
        <v>63</v>
      </c>
      <c r="E83" s="16">
        <f>42+15+10+5</f>
        <v>72</v>
      </c>
    </row>
    <row r="84" spans="1:5" s="13" customFormat="1" ht="40.5" customHeight="1">
      <c r="A84" s="4">
        <v>65</v>
      </c>
      <c r="B84" s="46">
        <v>742</v>
      </c>
      <c r="C84" s="46">
        <v>742</v>
      </c>
      <c r="D84" s="28" t="s">
        <v>66</v>
      </c>
      <c r="E84" s="16">
        <f>23450.4+7982+634.1-3939</f>
        <v>28127.5</v>
      </c>
    </row>
    <row r="85" spans="1:5" s="13" customFormat="1" ht="32.25" customHeight="1">
      <c r="A85" s="4">
        <v>66</v>
      </c>
      <c r="B85" s="46">
        <v>745</v>
      </c>
      <c r="C85" s="46">
        <v>745</v>
      </c>
      <c r="D85" s="28" t="s">
        <v>68</v>
      </c>
      <c r="E85" s="16">
        <v>60</v>
      </c>
    </row>
    <row r="86" spans="1:5" s="13" customFormat="1" ht="32.25" customHeight="1">
      <c r="A86" s="4">
        <v>67</v>
      </c>
      <c r="B86" s="46">
        <v>746</v>
      </c>
      <c r="C86" s="46">
        <v>746</v>
      </c>
      <c r="D86" s="28" t="s">
        <v>69</v>
      </c>
      <c r="E86" s="16">
        <v>6</v>
      </c>
    </row>
    <row r="87" spans="1:5" s="41" customFormat="1" ht="15.75" customHeight="1" thickBot="1">
      <c r="A87" s="58" t="s">
        <v>15</v>
      </c>
      <c r="B87" s="59"/>
      <c r="C87" s="59"/>
      <c r="D87" s="60"/>
      <c r="E87" s="47">
        <f>SUM(E78:E86)</f>
        <v>31722.5</v>
      </c>
    </row>
    <row r="88" spans="1:5" s="41" customFormat="1" ht="16.5" customHeight="1" thickBot="1">
      <c r="A88" s="61" t="s">
        <v>9</v>
      </c>
      <c r="B88" s="62"/>
      <c r="C88" s="62"/>
      <c r="D88" s="63"/>
      <c r="E88" s="48">
        <f>E87+E77</f>
        <v>991408.5</v>
      </c>
    </row>
    <row r="89" spans="1:5" ht="12.75">
      <c r="A89" s="49"/>
      <c r="B89" s="49"/>
      <c r="C89" s="49"/>
      <c r="E89" s="18"/>
    </row>
  </sheetData>
  <sheetProtection/>
  <mergeCells count="9">
    <mergeCell ref="D8:E8"/>
    <mergeCell ref="A87:D87"/>
    <mergeCell ref="A88:D88"/>
    <mergeCell ref="A11:E11"/>
    <mergeCell ref="A16:D16"/>
    <mergeCell ref="A67:D67"/>
    <mergeCell ref="A76:D76"/>
    <mergeCell ref="A77:D77"/>
    <mergeCell ref="A39:D39"/>
  </mergeCells>
  <printOptions/>
  <pageMargins left="1.1811023622047245" right="0" top="0.3937007874015748" bottom="0.1968503937007874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2021-01-14T12:01:57Z</cp:lastPrinted>
  <dcterms:created xsi:type="dcterms:W3CDTF">2005-12-26T07:27:52Z</dcterms:created>
  <dcterms:modified xsi:type="dcterms:W3CDTF">2021-01-14T12:02:23Z</dcterms:modified>
  <cp:category/>
  <cp:version/>
  <cp:contentType/>
  <cp:contentStatus/>
</cp:coreProperties>
</file>