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0"/>
  </bookViews>
  <sheets>
    <sheet name="30.11.2016" sheetId="1" r:id="rId1"/>
  </sheets>
  <definedNames/>
  <calcPr fullCalcOnLoad="1"/>
</workbook>
</file>

<file path=xl/sharedStrings.xml><?xml version="1.0" encoding="utf-8"?>
<sst xmlns="http://schemas.openxmlformats.org/spreadsheetml/2006/main" count="146" uniqueCount="95">
  <si>
    <t>КФСР</t>
  </si>
  <si>
    <t>КЦСР</t>
  </si>
  <si>
    <t>КВР</t>
  </si>
  <si>
    <t>0702</t>
  </si>
  <si>
    <t>0709</t>
  </si>
  <si>
    <t>Субсидии на иные цели</t>
  </si>
  <si>
    <t>Субсидии  на исполнение муниципального задания</t>
  </si>
  <si>
    <t>Всего субсидий</t>
  </si>
  <si>
    <t>к решению Совета депутатов</t>
  </si>
  <si>
    <t>муниципального образования</t>
  </si>
  <si>
    <t>Сланцевский муниципальный район</t>
  </si>
  <si>
    <t>Ед.изм:  тыс.руб.</t>
  </si>
  <si>
    <t>000</t>
  </si>
  <si>
    <t>112</t>
  </si>
  <si>
    <t>623</t>
  </si>
  <si>
    <t>Коды бюджетной классификации</t>
  </si>
  <si>
    <t>Итого</t>
  </si>
  <si>
    <t>1003</t>
  </si>
  <si>
    <t>Итого субсидий  на исполнение муниципального задания</t>
  </si>
  <si>
    <t>За счет средств местного бюджета, в том числе:</t>
  </si>
  <si>
    <t>Итого субсидий  на иные цели</t>
  </si>
  <si>
    <r>
      <t xml:space="preserve">МОУ "Сланцевская СОШ № </t>
    </r>
    <r>
      <rPr>
        <b/>
        <sz val="9"/>
        <rFont val="Times New Roman"/>
        <family val="1"/>
      </rPr>
      <t>2</t>
    </r>
    <r>
      <rPr>
        <b/>
        <sz val="8"/>
        <rFont val="Times New Roman"/>
        <family val="1"/>
      </rPr>
      <t>"</t>
    </r>
  </si>
  <si>
    <r>
      <t xml:space="preserve">МОУ "Сланцевская СОШ № </t>
    </r>
    <r>
      <rPr>
        <b/>
        <sz val="9"/>
        <rFont val="Times New Roman"/>
        <family val="1"/>
      </rPr>
      <t>3</t>
    </r>
    <r>
      <rPr>
        <b/>
        <sz val="8"/>
        <rFont val="Times New Roman"/>
        <family val="1"/>
      </rPr>
      <t>"</t>
    </r>
  </si>
  <si>
    <r>
      <t>МОУ "Сланцевская СОШ №</t>
    </r>
    <r>
      <rPr>
        <b/>
        <sz val="9"/>
        <rFont val="Times New Roman"/>
        <family val="1"/>
      </rPr>
      <t xml:space="preserve"> 6</t>
    </r>
    <r>
      <rPr>
        <b/>
        <sz val="8"/>
        <rFont val="Times New Roman"/>
        <family val="1"/>
      </rPr>
      <t>"</t>
    </r>
  </si>
  <si>
    <r>
      <t xml:space="preserve">МОУ "Сланцевская СОШ № </t>
    </r>
    <r>
      <rPr>
        <b/>
        <sz val="9"/>
        <rFont val="Times New Roman"/>
        <family val="1"/>
      </rPr>
      <t>1</t>
    </r>
    <r>
      <rPr>
        <b/>
        <sz val="8"/>
        <rFont val="Times New Roman"/>
        <family val="1"/>
      </rPr>
      <t>"</t>
    </r>
  </si>
  <si>
    <t>Наименование учреждения,                                                                                       которому предоставляется субсидия</t>
  </si>
  <si>
    <t>За счет средств бюджетов другого уровня (субвенции на реализацию основных общеобразовательных программ)</t>
  </si>
  <si>
    <t xml:space="preserve">За счет средств местного бюджета     </t>
  </si>
  <si>
    <t>611</t>
  </si>
  <si>
    <t>612</t>
  </si>
  <si>
    <t>Доп ЭК</t>
  </si>
  <si>
    <t>Доп ФК</t>
  </si>
  <si>
    <t xml:space="preserve">На п/п «Развитие начального общего, основного общего и среднего общего образования СМР ЛО» </t>
  </si>
  <si>
    <t xml:space="preserve">На п/п «Развитие кадрового потенциала сферы образования СМР ЛО» </t>
  </si>
  <si>
    <t>Непрограммные расходы</t>
  </si>
  <si>
    <t>На МП«Развитие образования муниципального образования Сланцевский муниципальный район Ленинградской области в 2014-2018г."</t>
  </si>
  <si>
    <t>462</t>
  </si>
  <si>
    <t>463</t>
  </si>
  <si>
    <t>Ленинградской области</t>
  </si>
  <si>
    <t>432</t>
  </si>
  <si>
    <t>0705</t>
  </si>
  <si>
    <t>0420100040</t>
  </si>
  <si>
    <t>0420171530</t>
  </si>
  <si>
    <t>0420181180</t>
  </si>
  <si>
    <t>0420181160</t>
  </si>
  <si>
    <t>0450181220</t>
  </si>
  <si>
    <t>8320271440</t>
  </si>
  <si>
    <t>8340271440</t>
  </si>
  <si>
    <t xml:space="preserve">Субсидии, выделяемые бюджетным общеобразовательным учреждениям на 2016  год                                                                                                                                        </t>
  </si>
  <si>
    <t>из бюджета Сланцевского муниципального района</t>
  </si>
  <si>
    <t>Приложение 5.1</t>
  </si>
  <si>
    <t xml:space="preserve">от  23.12.2015   №  160-рсд   </t>
  </si>
  <si>
    <t xml:space="preserve">На подпрограмму " Развитие молодежной политики на территории Сланцевского муниципального района" </t>
  </si>
  <si>
    <t>0707</t>
  </si>
  <si>
    <t>за счет средств местного бюджета, в том числе:</t>
  </si>
  <si>
    <t>0702 0709</t>
  </si>
  <si>
    <t>467 473</t>
  </si>
  <si>
    <t>На п/п  "Развитие дополнительного образования СМР ЛО"</t>
  </si>
  <si>
    <t>431</t>
  </si>
  <si>
    <t>821</t>
  </si>
  <si>
    <t xml:space="preserve">На п/п «Развитие системы отдыха, оздоровления, занятости детей, подростков и молодежи СМР ЛО» </t>
  </si>
  <si>
    <t>442</t>
  </si>
  <si>
    <t>за счет средств бюджетов другого уровня (субвенции),                                      в том числе:</t>
  </si>
  <si>
    <t>На укрепление материально-технической базы организаций общего образования</t>
  </si>
  <si>
    <t>634</t>
  </si>
  <si>
    <t>На реализацию мероприятий по развитию общественной инфраструктуры</t>
  </si>
  <si>
    <t>301</t>
  </si>
  <si>
    <t>0420170510</t>
  </si>
  <si>
    <t>0420181170</t>
  </si>
  <si>
    <t>0450170840</t>
  </si>
  <si>
    <t>0460181240</t>
  </si>
  <si>
    <t>На питание обучающихся в общеобразовательных учр.   -                            на реализацию полномочия</t>
  </si>
  <si>
    <t>На питание обучающихся в общеобразовательных учр.  -                                        на обеспечение полномочия (соц.выпл)</t>
  </si>
  <si>
    <t>04201S0510</t>
  </si>
  <si>
    <t>490</t>
  </si>
  <si>
    <t>04501S0840</t>
  </si>
  <si>
    <t>0702         0709</t>
  </si>
  <si>
    <r>
      <t>Укрепление материально-технической базы организаций общего образования (</t>
    </r>
    <r>
      <rPr>
        <u val="single"/>
        <sz val="9"/>
        <rFont val="Times New Roman"/>
        <family val="1"/>
      </rPr>
      <t>софинансирование ГП ЛО "Современное образование ЛО"</t>
    </r>
    <r>
      <rPr>
        <sz val="9"/>
        <rFont val="Times New Roman"/>
        <family val="1"/>
      </rPr>
      <t>)</t>
    </r>
  </si>
  <si>
    <r>
      <t>Развитие кадрового потенциала системы дошкольного, общего и дополнительного образования (</t>
    </r>
    <r>
      <rPr>
        <u val="single"/>
        <sz val="9"/>
        <rFont val="Times New Roman"/>
        <family val="1"/>
      </rPr>
      <t>софинансирование ГП ЛО "Современное образование ЛО"</t>
    </r>
    <r>
      <rPr>
        <sz val="9"/>
        <rFont val="Times New Roman"/>
        <family val="1"/>
      </rPr>
      <t>)</t>
    </r>
  </si>
  <si>
    <t>409 414  415 416 466</t>
  </si>
  <si>
    <t>0460174410</t>
  </si>
  <si>
    <t>826</t>
  </si>
  <si>
    <t>0420172020</t>
  </si>
  <si>
    <t xml:space="preserve">414    415    417    424    425            426             427             489 </t>
  </si>
  <si>
    <t>За счет средств бюджетов другого уровня (субвенции),                                               в том числе:</t>
  </si>
  <si>
    <t xml:space="preserve">414    415    417    424    425   427  489 </t>
  </si>
  <si>
    <t>На МП "Развитие культуры, спорта и моло-дежной политики на территории Сланцевского мун. района", в т.ч.:</t>
  </si>
  <si>
    <t>0220180730</t>
  </si>
  <si>
    <t>На МП "Развитие образования муниципального образования Сланцевский муниципальный район Ленинградской области в 2014-2018г."</t>
  </si>
  <si>
    <t>0702 0705</t>
  </si>
  <si>
    <t>437 432</t>
  </si>
  <si>
    <t>0430181210</t>
  </si>
  <si>
    <t>(в редакции решения совета депутатов от 30.11.2016   №  260-рсд)</t>
  </si>
  <si>
    <t xml:space="preserve">На проведение аварийно-восстановитель-ных работ из резервного фонда адм. МО </t>
  </si>
  <si>
    <t>0420100100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</si>
</sst>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52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u val="single"/>
      <sz val="9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80" fontId="1" fillId="0" borderId="0" xfId="58" applyNumberFormat="1" applyFont="1" applyFill="1" applyAlignment="1">
      <alignment horizontal="right"/>
    </xf>
    <xf numFmtId="180" fontId="1" fillId="0" borderId="0" xfId="58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0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80" fontId="13" fillId="0" borderId="10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180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6" fillId="33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180" fontId="1" fillId="33" borderId="10" xfId="0" applyNumberFormat="1" applyFont="1" applyFill="1" applyBorder="1" applyAlignment="1">
      <alignment vertical="center"/>
    </xf>
    <xf numFmtId="180" fontId="3" fillId="33" borderId="10" xfId="0" applyNumberFormat="1" applyFont="1" applyFill="1" applyBorder="1" applyAlignment="1">
      <alignment vertical="center"/>
    </xf>
    <xf numFmtId="180" fontId="3" fillId="33" borderId="10" xfId="0" applyNumberFormat="1" applyFont="1" applyFill="1" applyBorder="1" applyAlignment="1">
      <alignment horizontal="right" vertical="center" wrapText="1"/>
    </xf>
    <xf numFmtId="180" fontId="7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left" vertical="center" wrapText="1"/>
    </xf>
    <xf numFmtId="180" fontId="8" fillId="33" borderId="10" xfId="0" applyNumberFormat="1" applyFont="1" applyFill="1" applyBorder="1" applyAlignment="1">
      <alignment vertical="center"/>
    </xf>
    <xf numFmtId="180" fontId="15" fillId="33" borderId="10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/>
    </xf>
    <xf numFmtId="180" fontId="7" fillId="33" borderId="10" xfId="0" applyNumberFormat="1" applyFont="1" applyFill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180" fontId="8" fillId="33" borderId="12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180" fontId="13" fillId="33" borderId="10" xfId="0" applyNumberFormat="1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2" fillId="0" borderId="17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2409825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O68" sqref="O68"/>
    </sheetView>
  </sheetViews>
  <sheetFormatPr defaultColWidth="8.8515625" defaultRowHeight="12.75"/>
  <cols>
    <col min="1" max="1" width="30.140625" style="19" customWidth="1"/>
    <col min="2" max="2" width="6.00390625" style="18" customWidth="1"/>
    <col min="3" max="3" width="10.00390625" style="18" customWidth="1"/>
    <col min="4" max="5" width="5.140625" style="18" customWidth="1"/>
    <col min="6" max="6" width="5.421875" style="18" customWidth="1"/>
    <col min="7" max="10" width="10.57421875" style="18" customWidth="1"/>
    <col min="11" max="11" width="11.140625" style="18" customWidth="1"/>
    <col min="12" max="12" width="7.140625" style="14" customWidth="1"/>
    <col min="13" max="14" width="8.8515625" style="14" customWidth="1"/>
    <col min="15" max="15" width="12.7109375" style="14" customWidth="1"/>
    <col min="16" max="16384" width="8.8515625" style="14" customWidth="1"/>
  </cols>
  <sheetData>
    <row r="1" spans="1:11" s="3" customFormat="1" ht="12.75">
      <c r="A1" s="9"/>
      <c r="K1" s="4" t="s">
        <v>50</v>
      </c>
    </row>
    <row r="2" spans="1:11" s="3" customFormat="1" ht="12.75">
      <c r="A2" s="9"/>
      <c r="K2" s="1" t="s">
        <v>8</v>
      </c>
    </row>
    <row r="3" spans="1:11" s="3" customFormat="1" ht="12.75">
      <c r="A3" s="9"/>
      <c r="K3" s="1" t="s">
        <v>9</v>
      </c>
    </row>
    <row r="4" spans="1:11" s="3" customFormat="1" ht="12.75">
      <c r="A4" s="9"/>
      <c r="K4" s="2" t="s">
        <v>10</v>
      </c>
    </row>
    <row r="5" spans="1:11" s="3" customFormat="1" ht="12.75">
      <c r="A5" s="9"/>
      <c r="K5" s="2" t="s">
        <v>38</v>
      </c>
    </row>
    <row r="6" spans="1:11" s="3" customFormat="1" ht="12.75">
      <c r="A6" s="9"/>
      <c r="K6" s="2" t="s">
        <v>51</v>
      </c>
    </row>
    <row r="7" spans="1:11" s="3" customFormat="1" ht="12.75">
      <c r="A7" s="9"/>
      <c r="K7" s="4" t="s">
        <v>92</v>
      </c>
    </row>
    <row r="8" spans="1:11" s="3" customFormat="1" ht="12.75">
      <c r="A8" s="9"/>
      <c r="K8" s="4"/>
    </row>
    <row r="9" spans="1:12" s="5" customFormat="1" ht="18.75">
      <c r="A9" s="69" t="s">
        <v>48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7"/>
    </row>
    <row r="10" spans="1:12" s="5" customFormat="1" ht="18.75">
      <c r="A10" s="69" t="s">
        <v>49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7"/>
    </row>
    <row r="11" spans="10:12" ht="12.75">
      <c r="J11" s="70" t="s">
        <v>11</v>
      </c>
      <c r="K11" s="70"/>
      <c r="L11" s="8"/>
    </row>
    <row r="12" spans="1:11" ht="12.75">
      <c r="A12" s="71"/>
      <c r="B12" s="72" t="s">
        <v>15</v>
      </c>
      <c r="C12" s="73"/>
      <c r="D12" s="73"/>
      <c r="E12" s="73"/>
      <c r="F12" s="74"/>
      <c r="G12" s="72" t="s">
        <v>25</v>
      </c>
      <c r="H12" s="73"/>
      <c r="I12" s="73"/>
      <c r="J12" s="73"/>
      <c r="K12" s="74"/>
    </row>
    <row r="13" spans="1:11" s="20" customFormat="1" ht="37.5" customHeight="1">
      <c r="A13" s="71"/>
      <c r="B13" s="6" t="s">
        <v>0</v>
      </c>
      <c r="C13" s="6" t="s">
        <v>1</v>
      </c>
      <c r="D13" s="6" t="s">
        <v>2</v>
      </c>
      <c r="E13" s="6" t="s">
        <v>30</v>
      </c>
      <c r="F13" s="6" t="s">
        <v>31</v>
      </c>
      <c r="G13" s="11" t="s">
        <v>24</v>
      </c>
      <c r="H13" s="11" t="s">
        <v>21</v>
      </c>
      <c r="I13" s="11" t="s">
        <v>22</v>
      </c>
      <c r="J13" s="11" t="s">
        <v>23</v>
      </c>
      <c r="K13" s="10" t="s">
        <v>16</v>
      </c>
    </row>
    <row r="14" spans="1:11" ht="15.75">
      <c r="A14" s="57" t="s">
        <v>6</v>
      </c>
      <c r="B14" s="58"/>
      <c r="C14" s="58"/>
      <c r="D14" s="58"/>
      <c r="E14" s="58"/>
      <c r="F14" s="58"/>
      <c r="G14" s="58"/>
      <c r="H14" s="58"/>
      <c r="I14" s="58"/>
      <c r="J14" s="58"/>
      <c r="K14" s="59"/>
    </row>
    <row r="15" spans="1:11" ht="19.5" customHeight="1">
      <c r="A15" s="60" t="s">
        <v>35</v>
      </c>
      <c r="B15" s="61"/>
      <c r="C15" s="61"/>
      <c r="D15" s="61"/>
      <c r="E15" s="61"/>
      <c r="F15" s="61"/>
      <c r="G15" s="61"/>
      <c r="H15" s="61"/>
      <c r="I15" s="61"/>
      <c r="J15" s="62"/>
      <c r="K15" s="17">
        <f>SUM(K16:K17)</f>
        <v>204796.59999999998</v>
      </c>
    </row>
    <row r="16" spans="1:15" s="21" customFormat="1" ht="21" customHeight="1">
      <c r="A16" s="22" t="s">
        <v>27</v>
      </c>
      <c r="B16" s="23" t="s">
        <v>3</v>
      </c>
      <c r="C16" s="23" t="s">
        <v>41</v>
      </c>
      <c r="D16" s="23" t="s">
        <v>28</v>
      </c>
      <c r="E16" s="23" t="s">
        <v>36</v>
      </c>
      <c r="F16" s="23" t="s">
        <v>12</v>
      </c>
      <c r="G16" s="24">
        <f>4937.5-137.9-176.6-130</f>
        <v>4493</v>
      </c>
      <c r="H16" s="24">
        <f>7462.8-224.7-227.8-170</f>
        <v>6840.3</v>
      </c>
      <c r="I16" s="24">
        <f>10002.3-492.1-455.2-338</f>
        <v>8716.999999999998</v>
      </c>
      <c r="J16" s="24">
        <f>13186.7-513.2-524.4</f>
        <v>12149.1</v>
      </c>
      <c r="K16" s="25">
        <f>SUM(G16:J16)</f>
        <v>32199.399999999994</v>
      </c>
      <c r="L16" s="14"/>
      <c r="M16" s="14"/>
      <c r="N16" s="14"/>
      <c r="O16" s="14"/>
    </row>
    <row r="17" spans="1:11" ht="48">
      <c r="A17" s="22" t="s">
        <v>26</v>
      </c>
      <c r="B17" s="23" t="s">
        <v>3</v>
      </c>
      <c r="C17" s="23" t="s">
        <v>42</v>
      </c>
      <c r="D17" s="23" t="s">
        <v>28</v>
      </c>
      <c r="E17" s="23" t="s">
        <v>12</v>
      </c>
      <c r="F17" s="23" t="s">
        <v>13</v>
      </c>
      <c r="G17" s="24">
        <f>28439.5+3340.2+691.8</f>
        <v>32471.5</v>
      </c>
      <c r="H17" s="24">
        <f>27532+2169.3+1273.2</f>
        <v>30974.5</v>
      </c>
      <c r="I17" s="24">
        <f>56742.2+4494.2+1910.2</f>
        <v>63146.59999999999</v>
      </c>
      <c r="J17" s="24">
        <f>40885.3+3239.6+1879.7</f>
        <v>46004.6</v>
      </c>
      <c r="K17" s="25">
        <f>SUM(G17:J17)</f>
        <v>172597.19999999998</v>
      </c>
    </row>
    <row r="18" spans="1:11" ht="12.75">
      <c r="A18" s="63" t="s">
        <v>18</v>
      </c>
      <c r="B18" s="64"/>
      <c r="C18" s="64"/>
      <c r="D18" s="64"/>
      <c r="E18" s="64"/>
      <c r="F18" s="65"/>
      <c r="G18" s="26">
        <f>G16+G17</f>
        <v>36964.5</v>
      </c>
      <c r="H18" s="26">
        <f>H16+H17</f>
        <v>37814.8</v>
      </c>
      <c r="I18" s="26">
        <f>I16+I17</f>
        <v>71863.59999999999</v>
      </c>
      <c r="J18" s="26">
        <f>J16+J17</f>
        <v>58153.7</v>
      </c>
      <c r="K18" s="26">
        <f>K15</f>
        <v>204796.59999999998</v>
      </c>
    </row>
    <row r="19" spans="1:11" ht="15.75">
      <c r="A19" s="66" t="s">
        <v>5</v>
      </c>
      <c r="B19" s="67"/>
      <c r="C19" s="67"/>
      <c r="D19" s="67"/>
      <c r="E19" s="67"/>
      <c r="F19" s="67"/>
      <c r="G19" s="67"/>
      <c r="H19" s="67"/>
      <c r="I19" s="67"/>
      <c r="J19" s="67"/>
      <c r="K19" s="68"/>
    </row>
    <row r="20" spans="1:15" s="12" customFormat="1" ht="33.75" customHeight="1">
      <c r="A20" s="48" t="s">
        <v>86</v>
      </c>
      <c r="B20" s="49"/>
      <c r="C20" s="49"/>
      <c r="D20" s="49"/>
      <c r="E20" s="49"/>
      <c r="F20" s="50"/>
      <c r="G20" s="27">
        <f aca="true" t="shared" si="0" ref="G20:J21">G21</f>
        <v>83.9</v>
      </c>
      <c r="H20" s="27">
        <f t="shared" si="0"/>
        <v>78.7</v>
      </c>
      <c r="I20" s="27">
        <f t="shared" si="0"/>
        <v>139.8</v>
      </c>
      <c r="J20" s="27">
        <f t="shared" si="0"/>
        <v>479.9</v>
      </c>
      <c r="K20" s="27">
        <f>K22</f>
        <v>782.3</v>
      </c>
      <c r="L20" s="14"/>
      <c r="M20" s="14"/>
      <c r="N20" s="14"/>
      <c r="O20" s="14"/>
    </row>
    <row r="21" spans="1:15" s="12" customFormat="1" ht="21.75" customHeight="1">
      <c r="A21" s="28" t="s">
        <v>54</v>
      </c>
      <c r="B21" s="28"/>
      <c r="C21" s="28"/>
      <c r="D21" s="28"/>
      <c r="E21" s="28"/>
      <c r="F21" s="28"/>
      <c r="G21" s="29">
        <f t="shared" si="0"/>
        <v>83.9</v>
      </c>
      <c r="H21" s="29">
        <f t="shared" si="0"/>
        <v>78.7</v>
      </c>
      <c r="I21" s="29">
        <f t="shared" si="0"/>
        <v>139.8</v>
      </c>
      <c r="J21" s="29">
        <f t="shared" si="0"/>
        <v>479.9</v>
      </c>
      <c r="K21" s="29">
        <f>K22</f>
        <v>782.3</v>
      </c>
      <c r="L21" s="14"/>
      <c r="M21" s="14"/>
      <c r="N21" s="14"/>
      <c r="O21" s="14"/>
    </row>
    <row r="22" spans="1:15" s="12" customFormat="1" ht="44.25" customHeight="1">
      <c r="A22" s="43" t="s">
        <v>52</v>
      </c>
      <c r="B22" s="23" t="s">
        <v>53</v>
      </c>
      <c r="C22" s="23" t="s">
        <v>87</v>
      </c>
      <c r="D22" s="23" t="s">
        <v>29</v>
      </c>
      <c r="E22" s="23" t="s">
        <v>12</v>
      </c>
      <c r="F22" s="23" t="s">
        <v>12</v>
      </c>
      <c r="G22" s="24">
        <v>83.9</v>
      </c>
      <c r="H22" s="24">
        <v>78.7</v>
      </c>
      <c r="I22" s="24">
        <v>139.8</v>
      </c>
      <c r="J22" s="24">
        <f>423.4+56.5</f>
        <v>479.9</v>
      </c>
      <c r="K22" s="25">
        <f>SUM(G22:J22)</f>
        <v>782.3</v>
      </c>
      <c r="L22" s="14"/>
      <c r="M22" s="14"/>
      <c r="N22" s="14"/>
      <c r="O22" s="14"/>
    </row>
    <row r="23" spans="1:11" ht="27" customHeight="1">
      <c r="A23" s="48" t="s">
        <v>88</v>
      </c>
      <c r="B23" s="49"/>
      <c r="C23" s="49"/>
      <c r="D23" s="49"/>
      <c r="E23" s="49"/>
      <c r="F23" s="49"/>
      <c r="G23" s="30">
        <f>G24+G35</f>
        <v>4946.9</v>
      </c>
      <c r="H23" s="30">
        <f>H24+H35</f>
        <v>4010.1000000000004</v>
      </c>
      <c r="I23" s="30">
        <f>I24+I35</f>
        <v>5376.5</v>
      </c>
      <c r="J23" s="30">
        <f>J24+J35</f>
        <v>5940.200000000001</v>
      </c>
      <c r="K23" s="30">
        <f>K24+K35</f>
        <v>20273.7</v>
      </c>
    </row>
    <row r="24" spans="1:11" ht="24">
      <c r="A24" s="28" t="s">
        <v>19</v>
      </c>
      <c r="B24" s="31"/>
      <c r="C24" s="31"/>
      <c r="D24" s="31"/>
      <c r="E24" s="31"/>
      <c r="F24" s="31"/>
      <c r="G24" s="32">
        <f>SUM(G25:G34)</f>
        <v>1835.6999999999998</v>
      </c>
      <c r="H24" s="32">
        <f>SUM(H25:H34)</f>
        <v>2679.4</v>
      </c>
      <c r="I24" s="32">
        <f>SUM(I25:I34)</f>
        <v>3612.6</v>
      </c>
      <c r="J24" s="32">
        <f>SUM(J25:J34)</f>
        <v>3065.9</v>
      </c>
      <c r="K24" s="32">
        <f>SUM(K25:K34)</f>
        <v>11193.600000000002</v>
      </c>
    </row>
    <row r="25" spans="1:11" ht="15" customHeight="1">
      <c r="A25" s="45" t="s">
        <v>32</v>
      </c>
      <c r="B25" s="31" t="s">
        <v>3</v>
      </c>
      <c r="C25" s="31" t="s">
        <v>41</v>
      </c>
      <c r="D25" s="31" t="s">
        <v>29</v>
      </c>
      <c r="E25" s="31" t="s">
        <v>37</v>
      </c>
      <c r="F25" s="31" t="s">
        <v>12</v>
      </c>
      <c r="G25" s="33">
        <v>269.8</v>
      </c>
      <c r="H25" s="33">
        <f>672.2-49</f>
        <v>623.2</v>
      </c>
      <c r="I25" s="33">
        <v>360.1</v>
      </c>
      <c r="J25" s="33">
        <v>585.7</v>
      </c>
      <c r="K25" s="34">
        <f aca="true" t="shared" si="1" ref="K25:K34">SUM(G25:J25)</f>
        <v>1838.8</v>
      </c>
    </row>
    <row r="26" spans="1:11" ht="64.5" customHeight="1">
      <c r="A26" s="46"/>
      <c r="B26" s="23" t="s">
        <v>3</v>
      </c>
      <c r="C26" s="23" t="s">
        <v>44</v>
      </c>
      <c r="D26" s="23" t="s">
        <v>29</v>
      </c>
      <c r="E26" s="35" t="s">
        <v>79</v>
      </c>
      <c r="F26" s="23" t="s">
        <v>12</v>
      </c>
      <c r="G26" s="24">
        <f>50.4+1201.1-0.5</f>
        <v>1251</v>
      </c>
      <c r="H26" s="24">
        <f>150.2+1385.4-50.3</f>
        <v>1485.3000000000002</v>
      </c>
      <c r="I26" s="24">
        <f>125.5+2047.7-0.6</f>
        <v>2172.6</v>
      </c>
      <c r="J26" s="24">
        <f>50.4+627.4-627.8+455.2</f>
        <v>505.2</v>
      </c>
      <c r="K26" s="25">
        <f t="shared" si="1"/>
        <v>5414.099999999999</v>
      </c>
    </row>
    <row r="27" spans="1:11" ht="30" customHeight="1">
      <c r="A27" s="46"/>
      <c r="B27" s="23" t="s">
        <v>3</v>
      </c>
      <c r="C27" s="23" t="s">
        <v>68</v>
      </c>
      <c r="D27" s="23" t="s">
        <v>29</v>
      </c>
      <c r="E27" s="35" t="s">
        <v>56</v>
      </c>
      <c r="F27" s="23" t="s">
        <v>12</v>
      </c>
      <c r="G27" s="24">
        <f>11.6+6+3+30</f>
        <v>50.6</v>
      </c>
      <c r="H27" s="24">
        <v>6.8</v>
      </c>
      <c r="I27" s="24">
        <f>3+5+1.6</f>
        <v>9.6</v>
      </c>
      <c r="J27" s="24">
        <f>4+1.6</f>
        <v>5.6</v>
      </c>
      <c r="K27" s="25">
        <f t="shared" si="1"/>
        <v>72.6</v>
      </c>
    </row>
    <row r="28" spans="1:11" ht="17.25" customHeight="1">
      <c r="A28" s="47"/>
      <c r="B28" s="23" t="s">
        <v>3</v>
      </c>
      <c r="C28" s="23" t="s">
        <v>43</v>
      </c>
      <c r="D28" s="23" t="s">
        <v>29</v>
      </c>
      <c r="E28" s="35" t="s">
        <v>74</v>
      </c>
      <c r="F28" s="23" t="s">
        <v>12</v>
      </c>
      <c r="G28" s="24">
        <f>9.7+0.1-9.8</f>
        <v>0</v>
      </c>
      <c r="H28" s="24">
        <f>31+0.1-18.1</f>
        <v>13</v>
      </c>
      <c r="I28" s="24">
        <f>18+0.1-18.1</f>
        <v>0</v>
      </c>
      <c r="J28" s="24">
        <f>21.7+0.3-22</f>
        <v>0</v>
      </c>
      <c r="K28" s="25">
        <f t="shared" si="1"/>
        <v>13</v>
      </c>
    </row>
    <row r="29" spans="1:11" ht="33.75" customHeight="1">
      <c r="A29" s="22" t="s">
        <v>93</v>
      </c>
      <c r="B29" s="23" t="s">
        <v>3</v>
      </c>
      <c r="C29" s="23" t="s">
        <v>94</v>
      </c>
      <c r="D29" s="23" t="s">
        <v>29</v>
      </c>
      <c r="E29" s="35" t="s">
        <v>12</v>
      </c>
      <c r="F29" s="23" t="s">
        <v>12</v>
      </c>
      <c r="G29" s="24">
        <v>0</v>
      </c>
      <c r="H29" s="24">
        <v>0</v>
      </c>
      <c r="I29" s="24">
        <v>662.4</v>
      </c>
      <c r="J29" s="24">
        <v>0</v>
      </c>
      <c r="K29" s="25">
        <f t="shared" si="1"/>
        <v>662.4</v>
      </c>
    </row>
    <row r="30" spans="1:11" ht="75.75" customHeight="1">
      <c r="A30" s="44" t="s">
        <v>77</v>
      </c>
      <c r="B30" s="35" t="s">
        <v>76</v>
      </c>
      <c r="C30" s="23" t="s">
        <v>73</v>
      </c>
      <c r="D30" s="23" t="s">
        <v>29</v>
      </c>
      <c r="E30" s="36" t="s">
        <v>85</v>
      </c>
      <c r="F30" s="23" t="s">
        <v>12</v>
      </c>
      <c r="G30" s="24">
        <f>0.5+9.8</f>
        <v>10.3</v>
      </c>
      <c r="H30" s="24">
        <f>60.3+8.1</f>
        <v>68.39999999999999</v>
      </c>
      <c r="I30" s="24">
        <f>0.6+18.1</f>
        <v>18.700000000000003</v>
      </c>
      <c r="J30" s="24">
        <f>627.8+22</f>
        <v>649.8</v>
      </c>
      <c r="K30" s="25">
        <f>SUM(G30:J30)</f>
        <v>747.1999999999999</v>
      </c>
    </row>
    <row r="31" spans="1:11" ht="33.75" customHeight="1">
      <c r="A31" s="22" t="s">
        <v>57</v>
      </c>
      <c r="B31" s="23" t="s">
        <v>3</v>
      </c>
      <c r="C31" s="23" t="s">
        <v>91</v>
      </c>
      <c r="D31" s="23" t="s">
        <v>29</v>
      </c>
      <c r="E31" s="35" t="s">
        <v>58</v>
      </c>
      <c r="F31" s="23" t="s">
        <v>12</v>
      </c>
      <c r="G31" s="24">
        <v>3.9</v>
      </c>
      <c r="H31" s="24"/>
      <c r="I31" s="24">
        <v>3.4</v>
      </c>
      <c r="J31" s="24">
        <v>2.9</v>
      </c>
      <c r="K31" s="25">
        <f>SUM(G31:J31)</f>
        <v>10.2</v>
      </c>
    </row>
    <row r="32" spans="1:11" ht="27.75" customHeight="1">
      <c r="A32" s="43" t="s">
        <v>33</v>
      </c>
      <c r="B32" s="35" t="s">
        <v>89</v>
      </c>
      <c r="C32" s="23" t="s">
        <v>45</v>
      </c>
      <c r="D32" s="23" t="s">
        <v>29</v>
      </c>
      <c r="E32" s="35" t="s">
        <v>90</v>
      </c>
      <c r="F32" s="23" t="s">
        <v>12</v>
      </c>
      <c r="G32" s="24">
        <f>43+8</f>
        <v>51</v>
      </c>
      <c r="H32" s="24">
        <f>52.6-52.6</f>
        <v>0</v>
      </c>
      <c r="I32" s="24">
        <v>54</v>
      </c>
      <c r="J32" s="24">
        <f>20.9+4</f>
        <v>24.9</v>
      </c>
      <c r="K32" s="25">
        <f t="shared" si="1"/>
        <v>129.9</v>
      </c>
    </row>
    <row r="33" spans="1:11" ht="52.5" customHeight="1">
      <c r="A33" s="43" t="s">
        <v>78</v>
      </c>
      <c r="B33" s="23" t="s">
        <v>40</v>
      </c>
      <c r="C33" s="23" t="s">
        <v>75</v>
      </c>
      <c r="D33" s="23" t="s">
        <v>29</v>
      </c>
      <c r="E33" s="23" t="s">
        <v>39</v>
      </c>
      <c r="F33" s="23" t="s">
        <v>12</v>
      </c>
      <c r="G33" s="24">
        <v>0</v>
      </c>
      <c r="H33" s="24">
        <f>52.6</f>
        <v>52.6</v>
      </c>
      <c r="I33" s="24">
        <v>0</v>
      </c>
      <c r="J33" s="24">
        <v>0</v>
      </c>
      <c r="K33" s="25">
        <f>SUM(G33:J33)</f>
        <v>52.6</v>
      </c>
    </row>
    <row r="34" spans="1:11" ht="39" customHeight="1">
      <c r="A34" s="37" t="s">
        <v>60</v>
      </c>
      <c r="B34" s="23" t="s">
        <v>53</v>
      </c>
      <c r="C34" s="23" t="s">
        <v>70</v>
      </c>
      <c r="D34" s="23" t="s">
        <v>29</v>
      </c>
      <c r="E34" s="23" t="s">
        <v>61</v>
      </c>
      <c r="F34" s="23" t="s">
        <v>12</v>
      </c>
      <c r="G34" s="24">
        <f>197.6+1.5</f>
        <v>199.1</v>
      </c>
      <c r="H34" s="24">
        <f>427.5+2.6</f>
        <v>430.1</v>
      </c>
      <c r="I34" s="24">
        <f>526.9-106.9-88.2</f>
        <v>331.8</v>
      </c>
      <c r="J34" s="24">
        <f>1252.8+7.3+31.7</f>
        <v>1291.8</v>
      </c>
      <c r="K34" s="25">
        <f t="shared" si="1"/>
        <v>2252.8</v>
      </c>
    </row>
    <row r="35" spans="1:11" ht="36">
      <c r="A35" s="28" t="s">
        <v>62</v>
      </c>
      <c r="B35" s="31"/>
      <c r="C35" s="31"/>
      <c r="D35" s="31"/>
      <c r="E35" s="31"/>
      <c r="F35" s="31"/>
      <c r="G35" s="29">
        <f>SUM(G36:G39)</f>
        <v>3111.2000000000003</v>
      </c>
      <c r="H35" s="29">
        <f>SUM(H36:H39)</f>
        <v>1330.7</v>
      </c>
      <c r="I35" s="29">
        <f>SUM(I36:I39)</f>
        <v>1763.9</v>
      </c>
      <c r="J35" s="29">
        <f>SUM(J36:J39)</f>
        <v>2874.3</v>
      </c>
      <c r="K35" s="29">
        <f>SUM(K36:K39)</f>
        <v>9080.099999999999</v>
      </c>
    </row>
    <row r="36" spans="1:11" ht="90.75" customHeight="1">
      <c r="A36" s="38" t="s">
        <v>63</v>
      </c>
      <c r="B36" s="35" t="s">
        <v>55</v>
      </c>
      <c r="C36" s="23" t="s">
        <v>67</v>
      </c>
      <c r="D36" s="23" t="s">
        <v>29</v>
      </c>
      <c r="E36" s="36" t="s">
        <v>83</v>
      </c>
      <c r="F36" s="23" t="s">
        <v>64</v>
      </c>
      <c r="G36" s="24">
        <f>2668.8+2.4</f>
        <v>2671.2000000000003</v>
      </c>
      <c r="H36" s="24">
        <f>274.7-3</f>
        <v>271.7</v>
      </c>
      <c r="I36" s="24">
        <v>282</v>
      </c>
      <c r="J36" s="24">
        <f>472.2+3.8</f>
        <v>476</v>
      </c>
      <c r="K36" s="25">
        <f>SUM(G36:J36)</f>
        <v>3700.9</v>
      </c>
    </row>
    <row r="37" spans="1:11" ht="30.75" customHeight="1">
      <c r="A37" s="38" t="s">
        <v>33</v>
      </c>
      <c r="B37" s="23" t="s">
        <v>40</v>
      </c>
      <c r="C37" s="23" t="s">
        <v>69</v>
      </c>
      <c r="D37" s="23" t="s">
        <v>29</v>
      </c>
      <c r="E37" s="23" t="s">
        <v>39</v>
      </c>
      <c r="F37" s="35" t="s">
        <v>59</v>
      </c>
      <c r="G37" s="24"/>
      <c r="H37" s="24">
        <v>120</v>
      </c>
      <c r="I37" s="24"/>
      <c r="J37" s="24"/>
      <c r="K37" s="25">
        <f>SUM(G37:J37)</f>
        <v>120</v>
      </c>
    </row>
    <row r="38" spans="1:11" ht="38.25" customHeight="1">
      <c r="A38" s="38" t="s">
        <v>60</v>
      </c>
      <c r="B38" s="23" t="s">
        <v>53</v>
      </c>
      <c r="C38" s="23" t="s">
        <v>80</v>
      </c>
      <c r="D38" s="23" t="s">
        <v>29</v>
      </c>
      <c r="E38" s="23" t="s">
        <v>12</v>
      </c>
      <c r="F38" s="35" t="s">
        <v>81</v>
      </c>
      <c r="G38" s="24"/>
      <c r="H38" s="24">
        <v>439</v>
      </c>
      <c r="I38" s="24"/>
      <c r="J38" s="24">
        <v>439</v>
      </c>
      <c r="K38" s="25">
        <f>SUM(G38:J38)</f>
        <v>878</v>
      </c>
    </row>
    <row r="39" spans="1:11" ht="28.5" customHeight="1">
      <c r="A39" s="38" t="s">
        <v>65</v>
      </c>
      <c r="B39" s="23" t="s">
        <v>3</v>
      </c>
      <c r="C39" s="23" t="s">
        <v>82</v>
      </c>
      <c r="D39" s="23" t="s">
        <v>29</v>
      </c>
      <c r="E39" s="23" t="s">
        <v>12</v>
      </c>
      <c r="F39" s="35" t="s">
        <v>66</v>
      </c>
      <c r="G39" s="24">
        <v>440</v>
      </c>
      <c r="H39" s="24">
        <v>500</v>
      </c>
      <c r="I39" s="24">
        <f>1292.5+189.4</f>
        <v>1481.9</v>
      </c>
      <c r="J39" s="24">
        <v>1959.3</v>
      </c>
      <c r="K39" s="25">
        <f>SUM(G39:J39)</f>
        <v>4381.2</v>
      </c>
    </row>
    <row r="40" spans="1:15" s="3" customFormat="1" ht="12.75">
      <c r="A40" s="48" t="s">
        <v>34</v>
      </c>
      <c r="B40" s="49"/>
      <c r="C40" s="49"/>
      <c r="D40" s="49"/>
      <c r="E40" s="49"/>
      <c r="F40" s="49"/>
      <c r="G40" s="49"/>
      <c r="H40" s="49"/>
      <c r="I40" s="49"/>
      <c r="J40" s="50"/>
      <c r="K40" s="39">
        <f>SUM(K41)</f>
        <v>16565.3</v>
      </c>
      <c r="L40" s="14"/>
      <c r="M40" s="14"/>
      <c r="N40" s="14"/>
      <c r="O40" s="14"/>
    </row>
    <row r="41" spans="1:11" ht="39.75" customHeight="1">
      <c r="A41" s="28" t="s">
        <v>84</v>
      </c>
      <c r="B41" s="40"/>
      <c r="C41" s="41"/>
      <c r="D41" s="41"/>
      <c r="E41" s="41"/>
      <c r="F41" s="41"/>
      <c r="G41" s="32">
        <f>SUM(G42:G43)</f>
        <v>2119.7999999999997</v>
      </c>
      <c r="H41" s="32">
        <f>SUM(H42:H43)</f>
        <v>4127.4</v>
      </c>
      <c r="I41" s="32">
        <f>SUM(I42:I43)</f>
        <v>5937.299999999999</v>
      </c>
      <c r="J41" s="32">
        <f>SUM(J42:J43)</f>
        <v>4380.8</v>
      </c>
      <c r="K41" s="32">
        <f>SUM(K42:K43)</f>
        <v>16565.3</v>
      </c>
    </row>
    <row r="42" spans="1:11" ht="39" customHeight="1">
      <c r="A42" s="38" t="s">
        <v>71</v>
      </c>
      <c r="B42" s="31" t="s">
        <v>4</v>
      </c>
      <c r="C42" s="31" t="s">
        <v>46</v>
      </c>
      <c r="D42" s="31" t="s">
        <v>29</v>
      </c>
      <c r="E42" s="31" t="s">
        <v>12</v>
      </c>
      <c r="F42" s="31" t="s">
        <v>14</v>
      </c>
      <c r="G42" s="33">
        <v>62.2</v>
      </c>
      <c r="H42" s="33">
        <v>80.1</v>
      </c>
      <c r="I42" s="33">
        <v>135.2</v>
      </c>
      <c r="J42" s="33">
        <v>98.2</v>
      </c>
      <c r="K42" s="34">
        <f>SUM(G42:J42)</f>
        <v>375.7</v>
      </c>
    </row>
    <row r="43" spans="1:11" ht="39" customHeight="1">
      <c r="A43" s="38" t="s">
        <v>72</v>
      </c>
      <c r="B43" s="31" t="s">
        <v>17</v>
      </c>
      <c r="C43" s="31" t="s">
        <v>47</v>
      </c>
      <c r="D43" s="31" t="s">
        <v>29</v>
      </c>
      <c r="E43" s="31" t="s">
        <v>12</v>
      </c>
      <c r="F43" s="31" t="s">
        <v>14</v>
      </c>
      <c r="G43" s="33">
        <f>1763.8+293.8</f>
        <v>2057.6</v>
      </c>
      <c r="H43" s="33">
        <f>3565.7+481.6</f>
        <v>4047.2999999999997</v>
      </c>
      <c r="I43" s="33">
        <f>5596.2+205.9</f>
        <v>5802.099999999999</v>
      </c>
      <c r="J43" s="33">
        <f>4171.6+111</f>
        <v>4282.6</v>
      </c>
      <c r="K43" s="34">
        <f>SUM(G43:J43)</f>
        <v>16189.6</v>
      </c>
    </row>
    <row r="44" spans="1:11" ht="12.75">
      <c r="A44" s="51" t="s">
        <v>20</v>
      </c>
      <c r="B44" s="52"/>
      <c r="C44" s="52"/>
      <c r="D44" s="52"/>
      <c r="E44" s="52"/>
      <c r="F44" s="53"/>
      <c r="G44" s="13">
        <f>SUM(G21,G23,G41)</f>
        <v>7150.5999999999985</v>
      </c>
      <c r="H44" s="13">
        <f>SUM(H21,H23,H41)</f>
        <v>8216.2</v>
      </c>
      <c r="I44" s="13">
        <f>SUM(I21,I23,I41)</f>
        <v>11453.599999999999</v>
      </c>
      <c r="J44" s="13">
        <f>SUM(J21,J23,J41)</f>
        <v>10800.900000000001</v>
      </c>
      <c r="K44" s="13">
        <f>SUM(K21,K23,K41)</f>
        <v>37621.3</v>
      </c>
    </row>
    <row r="45" spans="1:15" s="16" customFormat="1" ht="14.25">
      <c r="A45" s="54" t="s">
        <v>7</v>
      </c>
      <c r="B45" s="55"/>
      <c r="C45" s="55"/>
      <c r="D45" s="55"/>
      <c r="E45" s="55"/>
      <c r="F45" s="56"/>
      <c r="G45" s="15">
        <f>G18+G44</f>
        <v>44115.1</v>
      </c>
      <c r="H45" s="42">
        <f>H18+H44</f>
        <v>46031</v>
      </c>
      <c r="I45" s="42">
        <f>I18+I44</f>
        <v>83317.19999999998</v>
      </c>
      <c r="J45" s="15">
        <f>J18+J44</f>
        <v>68954.6</v>
      </c>
      <c r="K45" s="15">
        <f>K18+K44</f>
        <v>242417.89999999997</v>
      </c>
      <c r="L45" s="14"/>
      <c r="M45" s="14"/>
      <c r="N45" s="14"/>
      <c r="O45" s="14"/>
    </row>
  </sheetData>
  <sheetProtection/>
  <mergeCells count="16">
    <mergeCell ref="A9:K9"/>
    <mergeCell ref="A10:K10"/>
    <mergeCell ref="J11:K11"/>
    <mergeCell ref="A12:A13"/>
    <mergeCell ref="B12:F12"/>
    <mergeCell ref="G12:K12"/>
    <mergeCell ref="A25:A28"/>
    <mergeCell ref="A40:J40"/>
    <mergeCell ref="A44:F44"/>
    <mergeCell ref="A45:F45"/>
    <mergeCell ref="A14:K14"/>
    <mergeCell ref="A15:J15"/>
    <mergeCell ref="A18:F18"/>
    <mergeCell ref="A19:K19"/>
    <mergeCell ref="A20:F20"/>
    <mergeCell ref="A23:F23"/>
  </mergeCells>
  <printOptions/>
  <pageMargins left="0.5118110236220472" right="0" top="0.15748031496062992" bottom="0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Бакашова Екатерина В.</cp:lastModifiedBy>
  <cp:lastPrinted>2016-11-30T07:38:29Z</cp:lastPrinted>
  <dcterms:created xsi:type="dcterms:W3CDTF">1996-10-08T23:32:33Z</dcterms:created>
  <dcterms:modified xsi:type="dcterms:W3CDTF">2016-12-07T09:33:52Z</dcterms:modified>
  <cp:category/>
  <cp:version/>
  <cp:contentType/>
  <cp:contentStatus/>
</cp:coreProperties>
</file>