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5576" windowHeight="12144"/>
  </bookViews>
  <sheets>
    <sheet name="Форма целиком" sheetId="1" r:id="rId1"/>
  </sheets>
  <definedNames>
    <definedName name="_ftn1" localSheetId="0">'Форма целиком'!$A$256</definedName>
    <definedName name="_ftn2" localSheetId="0">'Форма целиком'!$A$257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F163" i="1" l="1"/>
  <c r="G163" i="1"/>
  <c r="H163" i="1"/>
  <c r="I163" i="1"/>
  <c r="J163" i="1"/>
  <c r="K163" i="1"/>
  <c r="E165" i="1"/>
  <c r="F165" i="1"/>
  <c r="G165" i="1"/>
  <c r="H165" i="1"/>
  <c r="I165" i="1"/>
  <c r="J165" i="1"/>
  <c r="K165" i="1"/>
  <c r="D165" i="1"/>
  <c r="E163" i="1"/>
  <c r="D163" i="1"/>
  <c r="I137" i="1" l="1"/>
  <c r="K131" i="1"/>
  <c r="J131" i="1"/>
  <c r="I131" i="1"/>
  <c r="H131" i="1"/>
  <c r="G131" i="1"/>
  <c r="F131" i="1"/>
  <c r="K182" i="1" l="1"/>
  <c r="J182" i="1"/>
  <c r="I182" i="1"/>
  <c r="H182" i="1"/>
  <c r="G182" i="1"/>
  <c r="F182" i="1"/>
  <c r="E182" i="1"/>
  <c r="F157" i="1" l="1"/>
  <c r="G157" i="1"/>
  <c r="H157" i="1"/>
  <c r="I157" i="1"/>
  <c r="J157" i="1"/>
  <c r="K157" i="1"/>
  <c r="E157" i="1"/>
  <c r="F156" i="1"/>
  <c r="G156" i="1"/>
  <c r="H156" i="1"/>
  <c r="I156" i="1"/>
  <c r="J156" i="1"/>
  <c r="K156" i="1"/>
  <c r="E156" i="1"/>
  <c r="F164" i="1" l="1"/>
  <c r="G164" i="1" s="1"/>
  <c r="H164" i="1" s="1"/>
  <c r="I164" i="1" s="1"/>
  <c r="J164" i="1" s="1"/>
  <c r="F162" i="1"/>
  <c r="G162" i="1" s="1"/>
  <c r="H162" i="1" s="1"/>
  <c r="I162" i="1" s="1"/>
  <c r="J162" i="1" s="1"/>
  <c r="E162" i="1"/>
  <c r="E161" i="1"/>
  <c r="F161" i="1" s="1"/>
  <c r="G161" i="1" s="1"/>
  <c r="H161" i="1" s="1"/>
  <c r="I161" i="1" s="1"/>
  <c r="J161" i="1" s="1"/>
  <c r="E160" i="1"/>
  <c r="F160" i="1" s="1"/>
  <c r="G160" i="1" s="1"/>
  <c r="H160" i="1" l="1"/>
  <c r="E219" i="1"/>
  <c r="D219" i="1"/>
  <c r="F217" i="1"/>
  <c r="G217" i="1" s="1"/>
  <c r="H217" i="1" s="1"/>
  <c r="E217" i="1"/>
  <c r="E207" i="1" s="1"/>
  <c r="D217" i="1"/>
  <c r="D207" i="1" s="1"/>
  <c r="G216" i="1"/>
  <c r="H216" i="1" s="1"/>
  <c r="F215" i="1"/>
  <c r="G215" i="1" s="1"/>
  <c r="H215" i="1" s="1"/>
  <c r="H214" i="1"/>
  <c r="G214" i="1"/>
  <c r="F214" i="1"/>
  <c r="F213" i="1"/>
  <c r="G213" i="1" s="1"/>
  <c r="H213" i="1" s="1"/>
  <c r="H212" i="1"/>
  <c r="F212" i="1"/>
  <c r="G212" i="1" s="1"/>
  <c r="H211" i="1"/>
  <c r="G211" i="1"/>
  <c r="F211" i="1"/>
  <c r="F210" i="1"/>
  <c r="G210" i="1" s="1"/>
  <c r="H210" i="1" s="1"/>
  <c r="H209" i="1"/>
  <c r="F208" i="1"/>
  <c r="G208" i="1" s="1"/>
  <c r="J207" i="1"/>
  <c r="I207" i="1"/>
  <c r="H206" i="1"/>
  <c r="I206" i="1" s="1"/>
  <c r="H205" i="1"/>
  <c r="J205" i="1" s="1"/>
  <c r="H204" i="1"/>
  <c r="J204" i="1" s="1"/>
  <c r="H203" i="1"/>
  <c r="I203" i="1" s="1"/>
  <c r="G202" i="1"/>
  <c r="G187" i="1" s="1"/>
  <c r="F202" i="1"/>
  <c r="F187" i="1" s="1"/>
  <c r="J201" i="1"/>
  <c r="I201" i="1"/>
  <c r="J200" i="1"/>
  <c r="I200" i="1"/>
  <c r="J199" i="1"/>
  <c r="I199" i="1"/>
  <c r="J198" i="1"/>
  <c r="I198" i="1"/>
  <c r="J196" i="1"/>
  <c r="I196" i="1"/>
  <c r="J195" i="1"/>
  <c r="I195" i="1"/>
  <c r="H194" i="1"/>
  <c r="G194" i="1"/>
  <c r="F194" i="1"/>
  <c r="E194" i="1"/>
  <c r="D194" i="1"/>
  <c r="J189" i="1"/>
  <c r="I189" i="1"/>
  <c r="J188" i="1"/>
  <c r="I188" i="1"/>
  <c r="E187" i="1"/>
  <c r="D187" i="1"/>
  <c r="D218" i="1" s="1"/>
  <c r="I160" i="1" l="1"/>
  <c r="J203" i="1"/>
  <c r="J206" i="1"/>
  <c r="J194" i="1"/>
  <c r="I205" i="1"/>
  <c r="E218" i="1"/>
  <c r="I194" i="1"/>
  <c r="H208" i="1"/>
  <c r="H207" i="1" s="1"/>
  <c r="G207" i="1"/>
  <c r="G218" i="1" s="1"/>
  <c r="F207" i="1"/>
  <c r="F218" i="1" s="1"/>
  <c r="I204" i="1"/>
  <c r="H202" i="1"/>
  <c r="E33" i="1"/>
  <c r="F33" i="1" s="1"/>
  <c r="G33" i="1" s="1"/>
  <c r="H33" i="1" s="1"/>
  <c r="I33" i="1" s="1"/>
  <c r="J33" i="1" s="1"/>
  <c r="J160" i="1" l="1"/>
  <c r="H187" i="1"/>
  <c r="H218" i="1" s="1"/>
  <c r="J202" i="1"/>
  <c r="J187" i="1" s="1"/>
  <c r="J218" i="1" s="1"/>
  <c r="I202" i="1"/>
  <c r="I187" i="1" s="1"/>
  <c r="I218" i="1" s="1"/>
  <c r="D250" i="1" l="1"/>
  <c r="E235" i="1"/>
  <c r="F235" i="1" s="1"/>
  <c r="G235" i="1" s="1"/>
  <c r="H235" i="1" s="1"/>
  <c r="I235" i="1" s="1"/>
  <c r="J235" i="1" s="1"/>
  <c r="E253" i="1"/>
  <c r="F253" i="1" s="1"/>
  <c r="G253" i="1" s="1"/>
  <c r="H253" i="1" s="1"/>
  <c r="I253" i="1" s="1"/>
  <c r="J253" i="1" s="1"/>
  <c r="D251" i="1" l="1"/>
  <c r="D252" i="1"/>
  <c r="D175" i="1"/>
  <c r="E174" i="1"/>
  <c r="F174" i="1" s="1"/>
  <c r="G174" i="1" s="1"/>
  <c r="H174" i="1" s="1"/>
  <c r="I174" i="1" s="1"/>
  <c r="J174" i="1" s="1"/>
  <c r="E173" i="1"/>
  <c r="F173" i="1" s="1"/>
  <c r="G173" i="1" s="1"/>
  <c r="H173" i="1" s="1"/>
  <c r="I173" i="1" s="1"/>
  <c r="J173" i="1" s="1"/>
  <c r="E170" i="1"/>
  <c r="F170" i="1" s="1"/>
  <c r="G170" i="1" s="1"/>
  <c r="H170" i="1" s="1"/>
  <c r="I170" i="1" s="1"/>
  <c r="J170" i="1" s="1"/>
  <c r="D155" i="1"/>
  <c r="E150" i="1"/>
  <c r="F150" i="1" s="1"/>
  <c r="G150" i="1" s="1"/>
  <c r="H150" i="1" s="1"/>
  <c r="I150" i="1" s="1"/>
  <c r="J150" i="1" s="1"/>
  <c r="E144" i="1"/>
  <c r="E155" i="1" s="1"/>
  <c r="E137" i="1"/>
  <c r="F137" i="1" s="1"/>
  <c r="G137" i="1" s="1"/>
  <c r="H137" i="1" s="1"/>
  <c r="J137" i="1" s="1"/>
  <c r="E134" i="1"/>
  <c r="F134" i="1" s="1"/>
  <c r="G134" i="1" s="1"/>
  <c r="H134" i="1" s="1"/>
  <c r="I134" i="1" s="1"/>
  <c r="J134" i="1" s="1"/>
  <c r="K134" i="1" s="1"/>
  <c r="E131" i="1"/>
  <c r="D42" i="1"/>
  <c r="D41" i="1"/>
  <c r="E34" i="1"/>
  <c r="F34" i="1" s="1"/>
  <c r="G34" i="1" s="1"/>
  <c r="H34" i="1" s="1"/>
  <c r="I34" i="1" s="1"/>
  <c r="J34" i="1" s="1"/>
  <c r="F144" i="1" l="1"/>
  <c r="E8" i="1"/>
  <c r="E251" i="1" l="1"/>
  <c r="E252" i="1"/>
  <c r="E175" i="1"/>
  <c r="E10" i="1"/>
  <c r="F155" i="1"/>
  <c r="G144" i="1"/>
  <c r="G155" i="1" l="1"/>
  <c r="H144" i="1"/>
  <c r="H155" i="1" l="1"/>
  <c r="I144" i="1"/>
  <c r="I155" i="1" l="1"/>
  <c r="J144" i="1"/>
  <c r="J155" i="1" s="1"/>
  <c r="E40" i="1" l="1"/>
  <c r="F40" i="1" s="1"/>
  <c r="G40" i="1" s="1"/>
  <c r="H40" i="1" s="1"/>
  <c r="I40" i="1" s="1"/>
  <c r="J40" i="1" s="1"/>
  <c r="D47" i="1"/>
  <c r="E47" i="1"/>
  <c r="H238" i="1" l="1"/>
  <c r="J238" i="1" s="1"/>
  <c r="G238" i="1"/>
  <c r="I238" i="1" s="1"/>
  <c r="F238" i="1"/>
  <c r="E238" i="1"/>
  <c r="E224" i="1"/>
  <c r="F224" i="1"/>
  <c r="G224" i="1"/>
  <c r="H224" i="1"/>
  <c r="I224" i="1"/>
  <c r="J224" i="1"/>
  <c r="D224" i="1"/>
  <c r="D182" i="1"/>
  <c r="E89" i="1" l="1"/>
  <c r="D48" i="1"/>
  <c r="D91" i="1"/>
  <c r="D90" i="1"/>
  <c r="E26" i="1" l="1"/>
  <c r="F26" i="1" s="1"/>
  <c r="G26" i="1" s="1"/>
  <c r="H26" i="1" s="1"/>
  <c r="I26" i="1" s="1"/>
  <c r="J26" i="1" s="1"/>
  <c r="H15" i="1"/>
  <c r="I15" i="1" s="1"/>
  <c r="J15" i="1" s="1"/>
  <c r="E250" i="1" l="1"/>
  <c r="E43" i="1"/>
  <c r="D35" i="1"/>
  <c r="D21" i="1" l="1"/>
  <c r="D19" i="1"/>
  <c r="D18" i="1"/>
  <c r="I236" i="1"/>
  <c r="J236" i="1"/>
  <c r="I241" i="1"/>
  <c r="J241" i="1"/>
  <c r="I35" i="1"/>
  <c r="J35" i="1"/>
  <c r="D20" i="1" l="1"/>
  <c r="H241" i="1"/>
  <c r="G241" i="1"/>
  <c r="F241" i="1"/>
  <c r="E241" i="1"/>
  <c r="D241" i="1"/>
  <c r="H236" i="1"/>
  <c r="G236" i="1"/>
  <c r="F236" i="1"/>
  <c r="E236" i="1"/>
  <c r="D236" i="1"/>
  <c r="E125" i="1"/>
  <c r="F125" i="1" s="1"/>
  <c r="G125" i="1" s="1"/>
  <c r="H125" i="1" s="1"/>
  <c r="I125" i="1" s="1"/>
  <c r="J125" i="1" s="1"/>
  <c r="E122" i="1"/>
  <c r="F122" i="1" s="1"/>
  <c r="G122" i="1" s="1"/>
  <c r="H122" i="1" s="1"/>
  <c r="I122" i="1" s="1"/>
  <c r="J122" i="1" s="1"/>
  <c r="E119" i="1"/>
  <c r="F119" i="1" s="1"/>
  <c r="G119" i="1" s="1"/>
  <c r="H119" i="1" s="1"/>
  <c r="I119" i="1" s="1"/>
  <c r="J119" i="1" s="1"/>
  <c r="E116" i="1"/>
  <c r="F116" i="1" s="1"/>
  <c r="G116" i="1" s="1"/>
  <c r="H116" i="1" s="1"/>
  <c r="I116" i="1" s="1"/>
  <c r="J116" i="1" s="1"/>
  <c r="E113" i="1"/>
  <c r="F113" i="1" s="1"/>
  <c r="G113" i="1" s="1"/>
  <c r="H113" i="1" s="1"/>
  <c r="I113" i="1" s="1"/>
  <c r="J113" i="1" s="1"/>
  <c r="E110" i="1"/>
  <c r="F110" i="1" s="1"/>
  <c r="G110" i="1" s="1"/>
  <c r="H110" i="1" s="1"/>
  <c r="I110" i="1" s="1"/>
  <c r="J110" i="1" s="1"/>
  <c r="E107" i="1"/>
  <c r="F107" i="1" s="1"/>
  <c r="G107" i="1" s="1"/>
  <c r="H107" i="1" s="1"/>
  <c r="I107" i="1" s="1"/>
  <c r="J107" i="1" s="1"/>
  <c r="E104" i="1"/>
  <c r="F104" i="1" s="1"/>
  <c r="G104" i="1" s="1"/>
  <c r="H104" i="1" s="1"/>
  <c r="I104" i="1" s="1"/>
  <c r="J104" i="1" s="1"/>
  <c r="E101" i="1"/>
  <c r="F101" i="1" s="1"/>
  <c r="G101" i="1" s="1"/>
  <c r="H101" i="1" s="1"/>
  <c r="I101" i="1" s="1"/>
  <c r="J101" i="1" s="1"/>
  <c r="E98" i="1"/>
  <c r="F98" i="1" s="1"/>
  <c r="G98" i="1" s="1"/>
  <c r="H98" i="1" s="1"/>
  <c r="I98" i="1" s="1"/>
  <c r="J98" i="1" s="1"/>
  <c r="E95" i="1"/>
  <c r="F95" i="1" s="1"/>
  <c r="G95" i="1" s="1"/>
  <c r="H95" i="1" s="1"/>
  <c r="I95" i="1" s="1"/>
  <c r="J95" i="1" s="1"/>
  <c r="E92" i="1"/>
  <c r="F92" i="1" s="1"/>
  <c r="G92" i="1" s="1"/>
  <c r="H92" i="1" s="1"/>
  <c r="I92" i="1" s="1"/>
  <c r="J92" i="1" s="1"/>
  <c r="F89" i="1"/>
  <c r="E86" i="1"/>
  <c r="F86" i="1" s="1"/>
  <c r="G86" i="1" s="1"/>
  <c r="H86" i="1" s="1"/>
  <c r="I86" i="1" s="1"/>
  <c r="J86" i="1" s="1"/>
  <c r="E83" i="1"/>
  <c r="F83" i="1" s="1"/>
  <c r="G83" i="1" s="1"/>
  <c r="H83" i="1" s="1"/>
  <c r="I83" i="1" s="1"/>
  <c r="J83" i="1" s="1"/>
  <c r="E80" i="1"/>
  <c r="F80" i="1" s="1"/>
  <c r="G80" i="1" s="1"/>
  <c r="H80" i="1" s="1"/>
  <c r="I80" i="1" s="1"/>
  <c r="J80" i="1" s="1"/>
  <c r="E77" i="1"/>
  <c r="F77" i="1" s="1"/>
  <c r="G77" i="1" s="1"/>
  <c r="H77" i="1" s="1"/>
  <c r="I77" i="1" s="1"/>
  <c r="J77" i="1" s="1"/>
  <c r="E74" i="1"/>
  <c r="F74" i="1" s="1"/>
  <c r="G74" i="1" s="1"/>
  <c r="H74" i="1" s="1"/>
  <c r="I74" i="1" s="1"/>
  <c r="J74" i="1" s="1"/>
  <c r="E71" i="1"/>
  <c r="F71" i="1" s="1"/>
  <c r="G71" i="1" s="1"/>
  <c r="H71" i="1" s="1"/>
  <c r="I71" i="1" s="1"/>
  <c r="J71" i="1" s="1"/>
  <c r="E68" i="1"/>
  <c r="F68" i="1" s="1"/>
  <c r="G68" i="1" s="1"/>
  <c r="H68" i="1" s="1"/>
  <c r="I68" i="1" s="1"/>
  <c r="J68" i="1" s="1"/>
  <c r="E65" i="1"/>
  <c r="F65" i="1" s="1"/>
  <c r="G65" i="1" s="1"/>
  <c r="H65" i="1" s="1"/>
  <c r="I65" i="1" s="1"/>
  <c r="J65" i="1" s="1"/>
  <c r="E62" i="1"/>
  <c r="F62" i="1" s="1"/>
  <c r="G62" i="1" s="1"/>
  <c r="H62" i="1" s="1"/>
  <c r="I62" i="1" s="1"/>
  <c r="J62" i="1" s="1"/>
  <c r="E59" i="1"/>
  <c r="F59" i="1" s="1"/>
  <c r="G59" i="1" s="1"/>
  <c r="H59" i="1" s="1"/>
  <c r="I59" i="1" s="1"/>
  <c r="J59" i="1" s="1"/>
  <c r="E56" i="1"/>
  <c r="F56" i="1" s="1"/>
  <c r="G56" i="1" s="1"/>
  <c r="H56" i="1" s="1"/>
  <c r="I56" i="1" s="1"/>
  <c r="J56" i="1" s="1"/>
  <c r="E53" i="1"/>
  <c r="F53" i="1" s="1"/>
  <c r="G53" i="1" s="1"/>
  <c r="H53" i="1" s="1"/>
  <c r="I53" i="1" s="1"/>
  <c r="J53" i="1" s="1"/>
  <c r="E50" i="1"/>
  <c r="F43" i="1"/>
  <c r="H35" i="1"/>
  <c r="G35" i="1"/>
  <c r="F35" i="1"/>
  <c r="E35" i="1"/>
  <c r="E11" i="1"/>
  <c r="E46" i="1" l="1"/>
  <c r="F47" i="1" s="1"/>
  <c r="G89" i="1"/>
  <c r="E9" i="1"/>
  <c r="E13" i="1"/>
  <c r="D14" i="1"/>
  <c r="F8" i="1"/>
  <c r="F50" i="1"/>
  <c r="G43" i="1"/>
  <c r="F250" i="1" l="1"/>
  <c r="F252" i="1"/>
  <c r="F251" i="1"/>
  <c r="F175" i="1"/>
  <c r="F10" i="1"/>
  <c r="F11" i="1" s="1"/>
  <c r="F46" i="1"/>
  <c r="G47" i="1" s="1"/>
  <c r="E14" i="1"/>
  <c r="E18" i="1" s="1"/>
  <c r="H89" i="1"/>
  <c r="H43" i="1"/>
  <c r="I43" i="1" s="1"/>
  <c r="J43" i="1" s="1"/>
  <c r="G50" i="1"/>
  <c r="E48" i="1"/>
  <c r="F9" i="1"/>
  <c r="G8" i="1"/>
  <c r="F13" i="1"/>
  <c r="G250" i="1" l="1"/>
  <c r="G252" i="1"/>
  <c r="G251" i="1"/>
  <c r="G175" i="1"/>
  <c r="G10" i="1"/>
  <c r="G11" i="1" s="1"/>
  <c r="G46" i="1"/>
  <c r="H47" i="1" s="1"/>
  <c r="E21" i="1"/>
  <c r="E19" i="1"/>
  <c r="E20" i="1" s="1"/>
  <c r="I89" i="1"/>
  <c r="H50" i="1"/>
  <c r="H8" i="1"/>
  <c r="G9" i="1"/>
  <c r="G13" i="1"/>
  <c r="F48" i="1"/>
  <c r="F14" i="1"/>
  <c r="H250" i="1" l="1"/>
  <c r="H251" i="1"/>
  <c r="H252" i="1"/>
  <c r="H10" i="1"/>
  <c r="H11" i="1" s="1"/>
  <c r="H175" i="1"/>
  <c r="I50" i="1"/>
  <c r="J50" i="1" s="1"/>
  <c r="H46" i="1"/>
  <c r="I47" i="1" s="1"/>
  <c r="J89" i="1"/>
  <c r="G14" i="1"/>
  <c r="I8" i="1"/>
  <c r="G48" i="1"/>
  <c r="H13" i="1"/>
  <c r="H9" i="1"/>
  <c r="F21" i="1"/>
  <c r="F18" i="1"/>
  <c r="F19" i="1"/>
  <c r="J46" i="1" l="1"/>
  <c r="I250" i="1"/>
  <c r="I251" i="1"/>
  <c r="I252" i="1"/>
  <c r="I10" i="1"/>
  <c r="I11" i="1" s="1"/>
  <c r="I175" i="1"/>
  <c r="I46" i="1"/>
  <c r="J47" i="1" s="1"/>
  <c r="H14" i="1"/>
  <c r="H21" i="1" s="1"/>
  <c r="G19" i="1"/>
  <c r="G18" i="1"/>
  <c r="G21" i="1"/>
  <c r="I13" i="1"/>
  <c r="J8" i="1"/>
  <c r="I9" i="1"/>
  <c r="H48" i="1"/>
  <c r="F20" i="1"/>
  <c r="I14" i="1" l="1"/>
  <c r="J250" i="1"/>
  <c r="J252" i="1"/>
  <c r="J251" i="1"/>
  <c r="I48" i="1"/>
  <c r="J175" i="1"/>
  <c r="J10" i="1"/>
  <c r="J11" i="1" s="1"/>
  <c r="H19" i="1"/>
  <c r="H18" i="1"/>
  <c r="J19" i="1"/>
  <c r="G20" i="1"/>
  <c r="J48" i="1"/>
  <c r="J13" i="1"/>
  <c r="J9" i="1"/>
  <c r="J18" i="1" l="1"/>
  <c r="H20" i="1"/>
  <c r="I19" i="1"/>
  <c r="I18" i="1"/>
  <c r="I21" i="1"/>
  <c r="I20" i="1" l="1"/>
  <c r="J21" i="1"/>
  <c r="J20" i="1" l="1"/>
</calcChain>
</file>

<file path=xl/sharedStrings.xml><?xml version="1.0" encoding="utf-8"?>
<sst xmlns="http://schemas.openxmlformats.org/spreadsheetml/2006/main" count="611" uniqueCount="288">
  <si>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</si>
  <si>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</si>
  <si>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</si>
  <si>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</si>
  <si>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</si>
  <si>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</si>
  <si>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</si>
  <si>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</si>
  <si>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</si>
  <si>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</si>
  <si>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</si>
  <si>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</si>
  <si>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</si>
  <si>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</si>
  <si>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</si>
  <si>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</si>
  <si>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</si>
  <si>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</si>
  <si>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</si>
  <si>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</si>
  <si>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</si>
  <si>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</si>
  <si>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</si>
  <si>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</si>
  <si>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</si>
  <si>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</si>
  <si>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</si>
  <si>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</si>
  <si>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</si>
  <si>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</si>
  <si>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</si>
  <si>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</si>
  <si>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</si>
  <si>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</si>
  <si>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</si>
  <si>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</si>
  <si>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</si>
  <si>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</si>
  <si>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</si>
  <si>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</si>
  <si>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</si>
  <si>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</si>
  <si>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</si>
  <si>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</si>
  <si>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</si>
  <si>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</si>
  <si>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</si>
  <si>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</si>
  <si>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</si>
  <si>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</si>
  <si>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</si>
  <si>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</si>
  <si>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</si>
  <si>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</si>
  <si>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</si>
  <si>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</si>
  <si>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</si>
  <si>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</si>
  <si>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</si>
  <si>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</si>
  <si>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</si>
  <si>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</si>
  <si>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</si>
  <si>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</si>
  <si>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</si>
  <si>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</si>
  <si>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</si>
  <si>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</si>
  <si>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</si>
  <si>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</si>
  <si>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</si>
  <si>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</si>
  <si>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</si>
  <si>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</si>
  <si>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</si>
  <si>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</si>
  <si>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</si>
  <si>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</si>
  <si>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</si>
  <si>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</si>
  <si>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</si>
  <si>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</si>
  <si>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</si>
  <si>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</si>
  <si>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</si>
  <si>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</si>
  <si>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</si>
  <si>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</si>
  <si>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</si>
  <si>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</si>
  <si>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</si>
  <si>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</si>
  <si>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</si>
  <si>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</si>
  <si>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</si>
  <si>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</si>
  <si>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</si>
  <si>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</si>
  <si>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</si>
  <si>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</si>
  <si>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</si>
  <si>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</si>
  <si>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</si>
  <si>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</si>
  <si>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</si>
  <si>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</si>
  <si>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</si>
  <si>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</si>
  <si>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</si>
  <si>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</si>
  <si>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</si>
  <si>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</si>
  <si>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</si>
  <si>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</si>
  <si>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</si>
  <si>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1.1.2</t>
  </si>
  <si>
    <t>1.1.3</t>
  </si>
  <si>
    <t>1.2.1</t>
  </si>
  <si>
    <t>1.2.2</t>
  </si>
  <si>
    <t>1.2.3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</si>
  <si>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</si>
  <si>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</si>
  <si>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</si>
  <si>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</si>
  <si>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</si>
  <si>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</si>
  <si>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</si>
  <si>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</si>
  <si>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</si>
  <si>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</si>
  <si>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</si>
  <si>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</si>
  <si>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</si>
  <si>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</si>
  <si>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</si>
  <si>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</si>
  <si>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</si>
  <si>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</si>
  <si>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</si>
  <si>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</si>
  <si>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</si>
  <si>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</si>
  <si>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</si>
  <si>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</si>
  <si>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</si>
  <si>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</si>
  <si>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</si>
  <si>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</si>
  <si>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</si>
  <si>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</si>
  <si>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</si>
  <si>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</si>
  <si>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</si>
  <si>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</si>
  <si>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</si>
  <si>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</si>
  <si>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</si>
  <si>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</si>
  <si>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</si>
  <si>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</si>
  <si>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</si>
  <si>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</si>
  <si>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</si>
  <si>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</si>
  <si>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</si>
  <si>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</si>
  <si>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</si>
  <si>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</si>
  <si>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</si>
  <si>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</si>
  <si>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</si>
  <si>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</si>
  <si>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</si>
  <si>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</si>
  <si>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</si>
  <si>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</si>
  <si>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</si>
  <si>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</si>
  <si>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</si>
  <si>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</si>
  <si>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</si>
  <si>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</si>
  <si>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</si>
  <si>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</si>
  <si>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</si>
  <si>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</si>
  <si>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</si>
  <si>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</si>
  <si>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</si>
  <si>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</si>
  <si>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</si>
  <si>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</si>
  <si>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</si>
  <si>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</si>
  <si>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</si>
  <si>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</si>
  <si>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</si>
  <si>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</si>
  <si>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</si>
  <si>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</si>
  <si>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</si>
  <si>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</si>
  <si>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</si>
  <si>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</si>
  <si>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</si>
  <si>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</si>
  <si>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</si>
  <si>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</si>
  <si>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</si>
  <si>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</si>
  <si>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</si>
  <si>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</si>
  <si>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</si>
  <si>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</si>
  <si>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</si>
  <si>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</si>
  <si>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</si>
  <si>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</si>
  <si>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</si>
  <si>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</si>
  <si>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</si>
  <si>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</si>
  <si>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</si>
  <si>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</si>
  <si>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</si>
  <si>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</si>
  <si>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</si>
  <si>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</si>
  <si>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</si>
  <si>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</si>
  <si>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</si>
  <si>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</si>
  <si>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</si>
  <si>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</si>
  <si>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</si>
  <si>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</si>
  <si>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</si>
  <si>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</si>
  <si>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</si>
  <si>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</si>
  <si>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</si>
  <si>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</si>
  <si>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</si>
  <si>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</si>
  <si>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</si>
  <si>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</si>
  <si>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</si>
  <si>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</si>
  <si>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</si>
  <si>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</si>
  <si>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</si>
  <si>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</si>
  <si>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</si>
  <si>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</si>
  <si>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</si>
  <si>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</si>
  <si>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</si>
  <si>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</si>
  <si>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</si>
  <si>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</si>
  <si>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</si>
  <si>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</si>
  <si>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</si>
  <si>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</si>
  <si>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</si>
  <si>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</si>
  <si>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</si>
  <si>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</si>
  <si>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</si>
  <si>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</si>
  <si>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</si>
  <si>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</si>
  <si>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</si>
  <si>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</si>
  <si>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</si>
  <si>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</si>
  <si>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</si>
  <si>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</si>
  <si>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</si>
  <si>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</si>
  <si>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</si>
  <si>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</si>
  <si>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</si>
  <si>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</si>
  <si>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</si>
  <si>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</si>
  <si>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…</t>
  </si>
  <si>
    <t xml:space="preserve"> муниципального образования Сланцевское городское поселение Сланцевского муниципального района Ленинградской области на 2020 - 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</si>
</sst>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6" fillId="0" borderId="0">
      <alignment vertical="center"/>
    </xf>
  </cellStyleXfs>
  <cellXfs count="9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2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164" fontId="15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7" fillId="2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2" fillId="0" borderId="0" xfId="1" applyFont="1" applyAlignment="1" applyProtection="1">
      <alignment horizontal="left" vertical="top" wrapText="1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</cellXfs>
  <cellStyles count="5">
    <cellStyle name="TableStyleLight1" xfId="4"/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8"/>
  <sheetViews>
    <sheetView tabSelected="1" showWhiteSpace="0" topLeftCell="A203" zoomScale="70" zoomScaleNormal="70" zoomScaleSheetLayoutView="120" zoomScalePageLayoutView="120" workbookViewId="0">
      <selection activeCell="G144" sqref="G144"/>
    </sheetView>
  </sheetViews>
  <sheetFormatPr defaultRowHeight="14.4" x14ac:dyDescent="0.3"/>
  <cols>
    <col min="1" max="1" width="6.44140625" style="2" customWidth="1"/>
    <col min="2" max="2" width="49.5546875" customWidth="1"/>
    <col min="3" max="3" width="17.5546875" customWidth="1"/>
    <col min="4" max="4" width="12.5546875" style="48" customWidth="1"/>
    <col min="5" max="5" width="15" customWidth="1"/>
    <col min="6" max="6" width="12.88671875" customWidth="1"/>
    <col min="7" max="7" width="12.44140625" customWidth="1"/>
    <col min="8" max="8" width="15.6640625" customWidth="1"/>
    <col min="9" max="11" width="14.44140625" customWidth="1"/>
  </cols>
  <sheetData>
    <row r="1" spans="1:11" ht="38.25" customHeight="1" x14ac:dyDescent="0.3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1" ht="18" customHeight="1" x14ac:dyDescent="0.35">
      <c r="A2" s="74" t="s">
        <v>285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 x14ac:dyDescent="0.35">
      <c r="A3" s="74" t="s">
        <v>287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39" customFormat="1" ht="12" customHeight="1" x14ac:dyDescent="0.35">
      <c r="A4" s="38"/>
      <c r="B4" s="38"/>
      <c r="C4" s="38"/>
      <c r="D4" s="43"/>
      <c r="E4" s="38"/>
      <c r="F4" s="38"/>
      <c r="G4" s="38"/>
      <c r="H4" s="38"/>
      <c r="I4" s="38"/>
      <c r="J4" s="38"/>
      <c r="K4" s="38"/>
    </row>
    <row r="5" spans="1:11" ht="21" customHeight="1" x14ac:dyDescent="0.3">
      <c r="A5" s="78" t="s">
        <v>0</v>
      </c>
      <c r="B5" s="78" t="s">
        <v>1</v>
      </c>
      <c r="C5" s="78" t="s">
        <v>2</v>
      </c>
      <c r="D5" s="40" t="s">
        <v>3</v>
      </c>
      <c r="E5" s="8" t="s">
        <v>4</v>
      </c>
      <c r="F5" s="75" t="s">
        <v>5</v>
      </c>
      <c r="G5" s="76"/>
      <c r="H5" s="76"/>
      <c r="I5" s="76"/>
      <c r="J5" s="76"/>
      <c r="K5" s="77"/>
    </row>
    <row r="6" spans="1:11" ht="21.75" customHeight="1" x14ac:dyDescent="0.3">
      <c r="A6" s="78"/>
      <c r="B6" s="78"/>
      <c r="C6" s="78"/>
      <c r="D6" s="9">
        <v>2018</v>
      </c>
      <c r="E6" s="8">
        <v>2019</v>
      </c>
      <c r="F6" s="9">
        <v>2020</v>
      </c>
      <c r="G6" s="9">
        <v>2021</v>
      </c>
      <c r="H6" s="9">
        <v>2022</v>
      </c>
      <c r="I6" s="9">
        <v>2023</v>
      </c>
      <c r="J6" s="9">
        <v>2024</v>
      </c>
      <c r="K6" s="9">
        <v>2025</v>
      </c>
    </row>
    <row r="7" spans="1:11" ht="20.25" customHeight="1" x14ac:dyDescent="0.3">
      <c r="A7" s="10" t="s">
        <v>6</v>
      </c>
      <c r="B7" s="78" t="s">
        <v>7</v>
      </c>
      <c r="C7" s="78"/>
      <c r="D7" s="78"/>
      <c r="E7" s="78"/>
      <c r="F7" s="78"/>
      <c r="G7" s="78"/>
      <c r="H7" s="78"/>
      <c r="I7" s="78"/>
      <c r="J7" s="78"/>
    </row>
    <row r="8" spans="1:11" ht="31.5" customHeight="1" x14ac:dyDescent="0.3">
      <c r="A8" s="88">
        <v>1</v>
      </c>
      <c r="B8" s="11" t="s">
        <v>8</v>
      </c>
      <c r="C8" s="11" t="s">
        <v>9</v>
      </c>
      <c r="D8" s="22">
        <v>33232</v>
      </c>
      <c r="E8" s="22">
        <f>D8+D15-D16+D17</f>
        <v>33072</v>
      </c>
      <c r="F8" s="22">
        <f t="shared" ref="F8:J8" si="0">E8+E15-E16+E17</f>
        <v>32852</v>
      </c>
      <c r="G8" s="22">
        <f t="shared" si="0"/>
        <v>32646</v>
      </c>
      <c r="H8" s="22">
        <f t="shared" si="0"/>
        <v>32445</v>
      </c>
      <c r="I8" s="22">
        <f t="shared" si="0"/>
        <v>32258</v>
      </c>
      <c r="J8" s="22">
        <f t="shared" si="0"/>
        <v>32073</v>
      </c>
      <c r="K8" s="22">
        <v>32073</v>
      </c>
    </row>
    <row r="9" spans="1:11" ht="13.5" customHeight="1" x14ac:dyDescent="0.3">
      <c r="A9" s="88"/>
      <c r="B9" s="11" t="s">
        <v>10</v>
      </c>
      <c r="C9" s="14" t="s">
        <v>11</v>
      </c>
      <c r="D9" s="22">
        <v>99.3</v>
      </c>
      <c r="E9" s="15">
        <f>E8/D8*100</f>
        <v>99.518536350505542</v>
      </c>
      <c r="F9" s="15">
        <f t="shared" ref="F9:J9" si="1">F8/E8*100</f>
        <v>99.334784712143204</v>
      </c>
      <c r="G9" s="15">
        <f t="shared" si="1"/>
        <v>99.372945330573486</v>
      </c>
      <c r="H9" s="15">
        <f t="shared" si="1"/>
        <v>99.384304355816937</v>
      </c>
      <c r="I9" s="15">
        <f t="shared" si="1"/>
        <v>99.423640006164277</v>
      </c>
      <c r="J9" s="15">
        <f t="shared" si="1"/>
        <v>99.426498852997696</v>
      </c>
      <c r="K9" s="15">
        <v>99.426498852997696</v>
      </c>
    </row>
    <row r="10" spans="1:11" x14ac:dyDescent="0.3">
      <c r="A10" s="88" t="s">
        <v>12</v>
      </c>
      <c r="B10" s="11" t="s">
        <v>13</v>
      </c>
      <c r="C10" s="14" t="s">
        <v>9</v>
      </c>
      <c r="D10" s="22">
        <v>32337</v>
      </c>
      <c r="E10" s="51">
        <f>E8-E12</f>
        <v>32179</v>
      </c>
      <c r="F10" s="51">
        <f>F8-F12</f>
        <v>31965</v>
      </c>
      <c r="G10" s="51">
        <f t="shared" ref="G10:J10" si="2">G8-G12</f>
        <v>31758</v>
      </c>
      <c r="H10" s="51">
        <f t="shared" si="2"/>
        <v>31557</v>
      </c>
      <c r="I10" s="51">
        <f t="shared" si="2"/>
        <v>31370</v>
      </c>
      <c r="J10" s="51">
        <f t="shared" si="2"/>
        <v>31185</v>
      </c>
      <c r="K10" s="51">
        <v>31185</v>
      </c>
    </row>
    <row r="11" spans="1:11" ht="14.25" customHeight="1" x14ac:dyDescent="0.3">
      <c r="A11" s="88"/>
      <c r="B11" s="11" t="s">
        <v>10</v>
      </c>
      <c r="C11" s="14" t="s">
        <v>11</v>
      </c>
      <c r="D11" s="44">
        <v>99.5</v>
      </c>
      <c r="E11" s="15">
        <f t="shared" ref="E11:J11" si="3">E10/D10*100</f>
        <v>99.511395614930265</v>
      </c>
      <c r="F11" s="15">
        <f t="shared" si="3"/>
        <v>99.334970011498186</v>
      </c>
      <c r="G11" s="15">
        <f t="shared" si="3"/>
        <v>99.352416705771944</v>
      </c>
      <c r="H11" s="15">
        <f t="shared" si="3"/>
        <v>99.367088607594937</v>
      </c>
      <c r="I11" s="15">
        <f t="shared" si="3"/>
        <v>99.407421491269758</v>
      </c>
      <c r="J11" s="15">
        <f t="shared" si="3"/>
        <v>99.41026458399746</v>
      </c>
      <c r="K11" s="15">
        <v>99.41026458399746</v>
      </c>
    </row>
    <row r="12" spans="1:11" ht="17.25" customHeight="1" x14ac:dyDescent="0.3">
      <c r="A12" s="88" t="s">
        <v>14</v>
      </c>
      <c r="B12" s="11" t="s">
        <v>15</v>
      </c>
      <c r="C12" s="14" t="s">
        <v>9</v>
      </c>
      <c r="D12" s="22">
        <v>895</v>
      </c>
      <c r="E12" s="51">
        <v>893</v>
      </c>
      <c r="F12" s="51">
        <v>887</v>
      </c>
      <c r="G12" s="51">
        <v>888</v>
      </c>
      <c r="H12" s="51">
        <v>888</v>
      </c>
      <c r="I12" s="51">
        <v>888</v>
      </c>
      <c r="J12" s="51">
        <v>888</v>
      </c>
      <c r="K12" s="51">
        <v>888</v>
      </c>
    </row>
    <row r="13" spans="1:11" ht="20.25" customHeight="1" x14ac:dyDescent="0.3">
      <c r="A13" s="88"/>
      <c r="B13" s="11" t="s">
        <v>16</v>
      </c>
      <c r="C13" s="14" t="s">
        <v>11</v>
      </c>
      <c r="D13" s="22">
        <v>100.1</v>
      </c>
      <c r="E13" s="15">
        <f t="shared" ref="E13:J13" si="4">E12/D12*100</f>
        <v>99.77653631284916</v>
      </c>
      <c r="F13" s="15">
        <f t="shared" si="4"/>
        <v>99.328107502799554</v>
      </c>
      <c r="G13" s="15">
        <f t="shared" si="4"/>
        <v>100.11273957158964</v>
      </c>
      <c r="H13" s="15">
        <f t="shared" si="4"/>
        <v>100</v>
      </c>
      <c r="I13" s="15">
        <f t="shared" si="4"/>
        <v>100</v>
      </c>
      <c r="J13" s="15">
        <f t="shared" si="4"/>
        <v>100</v>
      </c>
      <c r="K13" s="15">
        <v>100</v>
      </c>
    </row>
    <row r="14" spans="1:11" ht="22.5" customHeight="1" x14ac:dyDescent="0.3">
      <c r="A14" s="16" t="s">
        <v>17</v>
      </c>
      <c r="B14" s="12" t="s">
        <v>18</v>
      </c>
      <c r="C14" s="13" t="s">
        <v>9</v>
      </c>
      <c r="D14" s="52">
        <f>(D8+E8)/2</f>
        <v>33152</v>
      </c>
      <c r="E14" s="53">
        <f>(E8+F8)/2</f>
        <v>32962</v>
      </c>
      <c r="F14" s="53">
        <f>(F8+G8)/2</f>
        <v>32749</v>
      </c>
      <c r="G14" s="53">
        <f>(G8+H8)/2</f>
        <v>32545.5</v>
      </c>
      <c r="H14" s="53">
        <f t="shared" ref="H14" si="5">(H8+I8)/2</f>
        <v>32351.5</v>
      </c>
      <c r="I14" s="53">
        <f>(I8+J8)/2</f>
        <v>32165.5</v>
      </c>
      <c r="J14" s="53">
        <v>31970</v>
      </c>
      <c r="K14" s="53">
        <v>31970</v>
      </c>
    </row>
    <row r="15" spans="1:11" ht="21.75" customHeight="1" x14ac:dyDescent="0.3">
      <c r="A15" s="17">
        <v>2</v>
      </c>
      <c r="B15" s="11" t="s">
        <v>19</v>
      </c>
      <c r="C15" s="14" t="s">
        <v>9</v>
      </c>
      <c r="D15" s="62">
        <v>219</v>
      </c>
      <c r="E15" s="9">
        <v>230</v>
      </c>
      <c r="F15" s="9">
        <v>240</v>
      </c>
      <c r="G15" s="9">
        <v>242</v>
      </c>
      <c r="H15" s="9">
        <f>G15+4</f>
        <v>246</v>
      </c>
      <c r="I15" s="9">
        <f>H15</f>
        <v>246</v>
      </c>
      <c r="J15" s="9">
        <f>I15</f>
        <v>246</v>
      </c>
      <c r="K15" s="9">
        <v>246</v>
      </c>
    </row>
    <row r="16" spans="1:11" ht="18" customHeight="1" x14ac:dyDescent="0.3">
      <c r="A16" s="17">
        <v>3</v>
      </c>
      <c r="B16" s="11" t="s">
        <v>20</v>
      </c>
      <c r="C16" s="14" t="s">
        <v>9</v>
      </c>
      <c r="D16" s="62">
        <v>627</v>
      </c>
      <c r="E16" s="9">
        <v>620</v>
      </c>
      <c r="F16" s="9">
        <v>618</v>
      </c>
      <c r="G16" s="9">
        <v>616</v>
      </c>
      <c r="H16" s="9">
        <v>607</v>
      </c>
      <c r="I16" s="9">
        <v>605</v>
      </c>
      <c r="J16" s="9">
        <v>602</v>
      </c>
      <c r="K16" s="9">
        <v>602</v>
      </c>
    </row>
    <row r="17" spans="1:11" ht="24.75" customHeight="1" x14ac:dyDescent="0.3">
      <c r="A17" s="17">
        <v>4</v>
      </c>
      <c r="B17" s="11" t="s">
        <v>21</v>
      </c>
      <c r="C17" s="14" t="s">
        <v>9</v>
      </c>
      <c r="D17" s="62">
        <v>248</v>
      </c>
      <c r="E17" s="9">
        <v>170</v>
      </c>
      <c r="F17" s="9">
        <v>172</v>
      </c>
      <c r="G17" s="9">
        <v>173</v>
      </c>
      <c r="H17" s="9">
        <v>174</v>
      </c>
      <c r="I17" s="9">
        <v>174</v>
      </c>
      <c r="J17" s="9">
        <v>174</v>
      </c>
      <c r="K17" s="9">
        <v>174</v>
      </c>
    </row>
    <row r="18" spans="1:11" ht="27" customHeight="1" x14ac:dyDescent="0.3">
      <c r="A18" s="17">
        <v>5</v>
      </c>
      <c r="B18" s="11" t="s">
        <v>22</v>
      </c>
      <c r="C18" s="14" t="s">
        <v>23</v>
      </c>
      <c r="D18" s="45">
        <f>D15/D8*1000</f>
        <v>6.5900337024554645</v>
      </c>
      <c r="E18" s="45">
        <f>E15/E14*1000</f>
        <v>6.9777319337418842</v>
      </c>
      <c r="F18" s="45">
        <f t="shared" ref="F18:J18" si="6">F15/F14*1000</f>
        <v>7.3284680448257964</v>
      </c>
      <c r="G18" s="45">
        <f t="shared" si="6"/>
        <v>7.435743804827089</v>
      </c>
      <c r="H18" s="45">
        <f t="shared" si="6"/>
        <v>7.6039750861629294</v>
      </c>
      <c r="I18" s="45">
        <f t="shared" si="6"/>
        <v>7.6479457804169062</v>
      </c>
      <c r="J18" s="45">
        <f t="shared" si="6"/>
        <v>7.6947137941820456</v>
      </c>
      <c r="K18" s="45">
        <v>7.6947137941820456</v>
      </c>
    </row>
    <row r="19" spans="1:11" ht="31.5" customHeight="1" x14ac:dyDescent="0.3">
      <c r="A19" s="17">
        <v>6</v>
      </c>
      <c r="B19" s="11" t="s">
        <v>24</v>
      </c>
      <c r="C19" s="14" t="s">
        <v>23</v>
      </c>
      <c r="D19" s="45">
        <f>D16/D8*1000</f>
        <v>18.867356764564274</v>
      </c>
      <c r="E19" s="45">
        <f t="shared" ref="E19:I19" si="7">E16/E14*1000</f>
        <v>18.809538256173777</v>
      </c>
      <c r="F19" s="45">
        <f t="shared" si="7"/>
        <v>18.870805215426426</v>
      </c>
      <c r="G19" s="45">
        <f t="shared" si="7"/>
        <v>18.927347866832591</v>
      </c>
      <c r="H19" s="45">
        <f t="shared" si="7"/>
        <v>18.762653972767879</v>
      </c>
      <c r="I19" s="45">
        <f t="shared" si="7"/>
        <v>18.808972346147272</v>
      </c>
      <c r="J19" s="45">
        <f>J16/J14*1000</f>
        <v>18.830153268689397</v>
      </c>
      <c r="K19" s="45">
        <v>18.830153268689397</v>
      </c>
    </row>
    <row r="20" spans="1:11" ht="30" customHeight="1" x14ac:dyDescent="0.3">
      <c r="A20" s="17">
        <v>7</v>
      </c>
      <c r="B20" s="11" t="s">
        <v>25</v>
      </c>
      <c r="C20" s="14" t="s">
        <v>23</v>
      </c>
      <c r="D20" s="45">
        <f>D18-D19</f>
        <v>-12.27732306210881</v>
      </c>
      <c r="E20" s="45">
        <f>E18-E19</f>
        <v>-11.831806322431893</v>
      </c>
      <c r="F20" s="45">
        <f t="shared" ref="F20:H20" si="8">F18-F19</f>
        <v>-11.542337170600629</v>
      </c>
      <c r="G20" s="45">
        <f t="shared" si="8"/>
        <v>-11.491604062005502</v>
      </c>
      <c r="H20" s="45">
        <f t="shared" si="8"/>
        <v>-11.15867888660495</v>
      </c>
      <c r="I20" s="45">
        <f t="shared" ref="I20:J20" si="9">I18-I19</f>
        <v>-11.161026565730365</v>
      </c>
      <c r="J20" s="45">
        <f t="shared" si="9"/>
        <v>-11.135439474507351</v>
      </c>
      <c r="K20" s="45">
        <v>-11.135439474507351</v>
      </c>
    </row>
    <row r="21" spans="1:11" ht="36.75" customHeight="1" x14ac:dyDescent="0.3">
      <c r="A21" s="17">
        <v>8</v>
      </c>
      <c r="B21" s="11" t="s">
        <v>26</v>
      </c>
      <c r="C21" s="14" t="s">
        <v>23</v>
      </c>
      <c r="D21" s="45">
        <f>D17/D8*1000</f>
        <v>7.4626865671641793</v>
      </c>
      <c r="E21" s="45">
        <f t="shared" ref="E21:J21" si="10">E17/E14*1000</f>
        <v>5.1574540379831317</v>
      </c>
      <c r="F21" s="45">
        <f t="shared" si="10"/>
        <v>5.2520687654584872</v>
      </c>
      <c r="G21" s="45">
        <f t="shared" si="10"/>
        <v>5.3156350340292819</v>
      </c>
      <c r="H21" s="45">
        <f t="shared" si="10"/>
        <v>5.3784214024079251</v>
      </c>
      <c r="I21" s="45">
        <f t="shared" si="10"/>
        <v>5.4095226251729329</v>
      </c>
      <c r="J21" s="45">
        <f t="shared" si="10"/>
        <v>5.4426024397873007</v>
      </c>
      <c r="K21" s="45">
        <v>5.4426024397873007</v>
      </c>
    </row>
    <row r="22" spans="1:11" ht="39" customHeight="1" x14ac:dyDescent="0.35">
      <c r="A22" s="85"/>
      <c r="B22" s="85"/>
      <c r="C22" s="85"/>
      <c r="D22" s="85"/>
      <c r="E22" s="85"/>
      <c r="F22" s="85"/>
      <c r="G22" s="85"/>
      <c r="H22" s="85"/>
      <c r="I22" s="6"/>
      <c r="J22" s="6"/>
      <c r="K22" s="69"/>
    </row>
    <row r="23" spans="1:11" ht="23.25" customHeight="1" x14ac:dyDescent="0.3">
      <c r="A23" s="78" t="s">
        <v>0</v>
      </c>
      <c r="B23" s="78" t="s">
        <v>1</v>
      </c>
      <c r="C23" s="78" t="s">
        <v>2</v>
      </c>
      <c r="D23" s="40" t="s">
        <v>3</v>
      </c>
      <c r="E23" s="8" t="s">
        <v>4</v>
      </c>
      <c r="F23" s="75" t="s">
        <v>5</v>
      </c>
      <c r="G23" s="76"/>
      <c r="H23" s="76"/>
      <c r="I23" s="76"/>
      <c r="J23" s="76"/>
      <c r="K23" s="77"/>
    </row>
    <row r="24" spans="1:11" ht="18" customHeight="1" x14ac:dyDescent="0.3">
      <c r="A24" s="78"/>
      <c r="B24" s="78"/>
      <c r="C24" s="78"/>
      <c r="D24" s="9">
        <v>2018</v>
      </c>
      <c r="E24" s="8">
        <v>2019</v>
      </c>
      <c r="F24" s="9">
        <v>2020</v>
      </c>
      <c r="G24" s="9">
        <v>2021</v>
      </c>
      <c r="H24" s="9">
        <v>2022</v>
      </c>
      <c r="I24" s="9">
        <v>2023</v>
      </c>
      <c r="J24" s="9">
        <v>2024</v>
      </c>
      <c r="K24" s="9">
        <v>2025</v>
      </c>
    </row>
    <row r="25" spans="1:11" ht="15.75" customHeight="1" x14ac:dyDescent="0.3">
      <c r="A25" s="19" t="s">
        <v>27</v>
      </c>
      <c r="B25" s="81" t="s">
        <v>28</v>
      </c>
      <c r="C25" s="81"/>
      <c r="D25" s="81"/>
      <c r="E25" s="81"/>
      <c r="F25" s="81"/>
      <c r="G25" s="81"/>
      <c r="H25" s="81"/>
      <c r="I25" s="81"/>
      <c r="J25" s="81"/>
    </row>
    <row r="26" spans="1:11" ht="27.75" customHeight="1" x14ac:dyDescent="0.3">
      <c r="A26" s="17">
        <v>1</v>
      </c>
      <c r="B26" s="11" t="s">
        <v>29</v>
      </c>
      <c r="C26" s="9" t="s">
        <v>9</v>
      </c>
      <c r="D26" s="62">
        <v>13739</v>
      </c>
      <c r="E26" s="53">
        <f>D26/1.015</f>
        <v>13535.960591133005</v>
      </c>
      <c r="F26" s="53">
        <f>E26/1.012</f>
        <v>13375.455129578069</v>
      </c>
      <c r="G26" s="53">
        <f>F26-15</f>
        <v>13360.455129578069</v>
      </c>
      <c r="H26" s="53">
        <f>G26-12</f>
        <v>13348.455129578069</v>
      </c>
      <c r="I26" s="53">
        <f>H26</f>
        <v>13348.455129578069</v>
      </c>
      <c r="J26" s="53">
        <f>I26-2</f>
        <v>13346.455129578069</v>
      </c>
      <c r="K26" s="53">
        <v>13346.455129578069</v>
      </c>
    </row>
    <row r="27" spans="1:11" ht="33" customHeight="1" x14ac:dyDescent="0.3">
      <c r="A27" s="17" t="s">
        <v>30</v>
      </c>
      <c r="B27" s="20" t="s">
        <v>31</v>
      </c>
      <c r="C27" s="9" t="s">
        <v>11</v>
      </c>
      <c r="D27" s="62">
        <v>0.99</v>
      </c>
      <c r="E27" s="54">
        <v>1.06</v>
      </c>
      <c r="F27" s="54">
        <v>1.06</v>
      </c>
      <c r="G27" s="54">
        <v>1.04</v>
      </c>
      <c r="H27" s="54">
        <v>1.04</v>
      </c>
      <c r="I27" s="54">
        <v>1.01</v>
      </c>
      <c r="J27" s="54">
        <v>1.01</v>
      </c>
      <c r="K27" s="54">
        <v>1.01</v>
      </c>
    </row>
    <row r="28" spans="1:11" ht="41.25" customHeight="1" x14ac:dyDescent="0.3">
      <c r="A28" s="17" t="s">
        <v>32</v>
      </c>
      <c r="B28" s="20" t="s">
        <v>33</v>
      </c>
      <c r="C28" s="9" t="s">
        <v>9</v>
      </c>
      <c r="D28" s="62">
        <v>180</v>
      </c>
      <c r="E28" s="53">
        <v>191</v>
      </c>
      <c r="F28" s="53">
        <v>191</v>
      </c>
      <c r="G28" s="53">
        <v>186</v>
      </c>
      <c r="H28" s="53">
        <v>186</v>
      </c>
      <c r="I28" s="53">
        <v>180</v>
      </c>
      <c r="J28" s="53">
        <v>180</v>
      </c>
      <c r="K28" s="53">
        <v>180</v>
      </c>
    </row>
    <row r="29" spans="1:11" ht="32.25" customHeight="1" x14ac:dyDescent="0.3">
      <c r="A29" s="17" t="s">
        <v>34</v>
      </c>
      <c r="B29" s="20" t="s">
        <v>35</v>
      </c>
      <c r="C29" s="9" t="s">
        <v>36</v>
      </c>
      <c r="D29" s="62">
        <v>227</v>
      </c>
      <c r="E29" s="53">
        <v>210</v>
      </c>
      <c r="F29" s="53">
        <v>210</v>
      </c>
      <c r="G29" s="53">
        <v>215</v>
      </c>
      <c r="H29" s="53">
        <v>215</v>
      </c>
      <c r="I29" s="53">
        <v>210</v>
      </c>
      <c r="J29" s="53">
        <v>210</v>
      </c>
      <c r="K29" s="53">
        <v>210</v>
      </c>
    </row>
    <row r="30" spans="1:11" s="1" customFormat="1" ht="18.75" customHeight="1" x14ac:dyDescent="0.3">
      <c r="A30" s="16" t="s">
        <v>37</v>
      </c>
      <c r="B30" s="21" t="s">
        <v>38</v>
      </c>
      <c r="C30" s="22" t="s">
        <v>36</v>
      </c>
      <c r="D30" s="62">
        <v>409</v>
      </c>
      <c r="E30" s="53">
        <v>275</v>
      </c>
      <c r="F30" s="53">
        <v>275</v>
      </c>
      <c r="G30" s="53">
        <v>275</v>
      </c>
      <c r="H30" s="53">
        <v>275</v>
      </c>
      <c r="I30" s="53">
        <v>275</v>
      </c>
      <c r="J30" s="53">
        <v>275</v>
      </c>
      <c r="K30" s="53">
        <v>275</v>
      </c>
    </row>
    <row r="31" spans="1:11" s="1" customFormat="1" ht="14.25" customHeight="1" x14ac:dyDescent="0.3">
      <c r="A31" s="16" t="s">
        <v>39</v>
      </c>
      <c r="B31" s="12" t="s">
        <v>40</v>
      </c>
      <c r="C31" s="22" t="s">
        <v>36</v>
      </c>
      <c r="D31" s="62"/>
      <c r="E31" s="53">
        <v>23</v>
      </c>
      <c r="F31" s="53">
        <v>23</v>
      </c>
      <c r="G31" s="53">
        <v>23</v>
      </c>
      <c r="H31" s="53">
        <v>23</v>
      </c>
      <c r="I31" s="53">
        <v>23</v>
      </c>
      <c r="J31" s="53">
        <v>23</v>
      </c>
      <c r="K31" s="53">
        <v>23</v>
      </c>
    </row>
    <row r="32" spans="1:11" s="1" customFormat="1" ht="16.5" customHeight="1" x14ac:dyDescent="0.3">
      <c r="A32" s="16" t="s">
        <v>41</v>
      </c>
      <c r="B32" s="12" t="s">
        <v>42</v>
      </c>
      <c r="C32" s="22" t="s">
        <v>36</v>
      </c>
      <c r="D32" s="62"/>
      <c r="E32" s="53">
        <v>252</v>
      </c>
      <c r="F32" s="53">
        <v>252</v>
      </c>
      <c r="G32" s="53">
        <v>252</v>
      </c>
      <c r="H32" s="53">
        <v>252</v>
      </c>
      <c r="I32" s="53">
        <v>252</v>
      </c>
      <c r="J32" s="53">
        <v>252</v>
      </c>
      <c r="K32" s="53">
        <v>252</v>
      </c>
    </row>
    <row r="33" spans="1:11" s="1" customFormat="1" ht="45.6" customHeight="1" x14ac:dyDescent="0.3">
      <c r="A33" s="16" t="s">
        <v>43</v>
      </c>
      <c r="B33" s="23" t="s">
        <v>44</v>
      </c>
      <c r="C33" s="24" t="s">
        <v>9</v>
      </c>
      <c r="D33" s="63">
        <v>4803</v>
      </c>
      <c r="E33" s="53">
        <f>D33/1.003</f>
        <v>4788.6340977068803</v>
      </c>
      <c r="F33" s="53">
        <f t="shared" ref="F33:J33" si="11">E33/1.003</f>
        <v>4774.3111642142385</v>
      </c>
      <c r="G33" s="53">
        <f t="shared" si="11"/>
        <v>4760.0310710012354</v>
      </c>
      <c r="H33" s="53">
        <f t="shared" si="11"/>
        <v>4745.7936899314418</v>
      </c>
      <c r="I33" s="53">
        <f t="shared" si="11"/>
        <v>4731.5988932516875</v>
      </c>
      <c r="J33" s="53">
        <f t="shared" si="11"/>
        <v>4717.4465535909148</v>
      </c>
      <c r="K33" s="53">
        <v>4717.4465535909148</v>
      </c>
    </row>
    <row r="34" spans="1:11" s="1" customFormat="1" ht="40.5" customHeight="1" x14ac:dyDescent="0.3">
      <c r="A34" s="16" t="s">
        <v>45</v>
      </c>
      <c r="B34" s="23" t="s">
        <v>46</v>
      </c>
      <c r="C34" s="24" t="s">
        <v>47</v>
      </c>
      <c r="D34" s="63">
        <v>37017</v>
      </c>
      <c r="E34" s="53">
        <f>D34*1.02</f>
        <v>37757.340000000004</v>
      </c>
      <c r="F34" s="53">
        <f>E34*1.029</f>
        <v>38852.302860000003</v>
      </c>
      <c r="G34" s="53">
        <f t="shared" ref="G34:J34" si="12">F34*1.029</f>
        <v>39979.019642940002</v>
      </c>
      <c r="H34" s="53">
        <f t="shared" si="12"/>
        <v>41138.411212585255</v>
      </c>
      <c r="I34" s="53">
        <f t="shared" si="12"/>
        <v>42331.425137750222</v>
      </c>
      <c r="J34" s="53">
        <f t="shared" si="12"/>
        <v>43559.036466744976</v>
      </c>
      <c r="K34" s="53">
        <v>43559.036466744976</v>
      </c>
    </row>
    <row r="35" spans="1:11" s="1" customFormat="1" ht="44.25" customHeight="1" x14ac:dyDescent="0.3">
      <c r="A35" s="25" t="s">
        <v>48</v>
      </c>
      <c r="B35" s="23" t="s">
        <v>49</v>
      </c>
      <c r="C35" s="24" t="s">
        <v>50</v>
      </c>
      <c r="D35" s="64">
        <f>D34*D33*12/1000</f>
        <v>2133511.8119999999</v>
      </c>
      <c r="E35" s="54">
        <f>E34*E33*12/1000</f>
        <v>2169673.0291525433</v>
      </c>
      <c r="F35" s="54">
        <f>F34*F33*12/1000</f>
        <v>2225915.7995991698</v>
      </c>
      <c r="G35" s="54">
        <f t="shared" ref="G35:H35" si="13">G34*G33*12/1000</f>
        <v>2283616.5082627577</v>
      </c>
      <c r="H35" s="54">
        <f t="shared" si="13"/>
        <v>2342812.9481579037</v>
      </c>
      <c r="I35" s="54">
        <f t="shared" ref="I35:J35" si="14">I34*I33*12/1000</f>
        <v>2403543.8919785474</v>
      </c>
      <c r="J35" s="54">
        <f t="shared" si="14"/>
        <v>2465849.1174934451</v>
      </c>
      <c r="K35" s="54">
        <v>2465849.1174934451</v>
      </c>
    </row>
    <row r="36" spans="1:11" ht="42" customHeight="1" x14ac:dyDescent="0.35">
      <c r="A36" s="85"/>
      <c r="B36" s="85"/>
      <c r="C36" s="85"/>
      <c r="D36" s="85"/>
      <c r="E36" s="85"/>
      <c r="F36" s="85"/>
      <c r="G36" s="85"/>
      <c r="H36" s="85"/>
      <c r="I36" s="6"/>
      <c r="J36" s="6"/>
      <c r="K36" s="69"/>
    </row>
    <row r="37" spans="1:11" ht="18" customHeight="1" x14ac:dyDescent="0.3">
      <c r="A37" s="78" t="s">
        <v>0</v>
      </c>
      <c r="B37" s="78" t="s">
        <v>1</v>
      </c>
      <c r="C37" s="78" t="s">
        <v>2</v>
      </c>
      <c r="D37" s="40" t="s">
        <v>3</v>
      </c>
      <c r="E37" s="8" t="s">
        <v>4</v>
      </c>
      <c r="F37" s="75" t="s">
        <v>5</v>
      </c>
      <c r="G37" s="76"/>
      <c r="H37" s="76"/>
      <c r="I37" s="76"/>
      <c r="J37" s="76"/>
      <c r="K37" s="77"/>
    </row>
    <row r="38" spans="1:11" ht="18.75" customHeight="1" x14ac:dyDescent="0.3">
      <c r="A38" s="78"/>
      <c r="B38" s="78"/>
      <c r="C38" s="78"/>
      <c r="D38" s="9">
        <v>2018</v>
      </c>
      <c r="E38" s="8">
        <v>2019</v>
      </c>
      <c r="F38" s="9">
        <v>2020</v>
      </c>
      <c r="G38" s="9">
        <v>2021</v>
      </c>
      <c r="H38" s="9">
        <v>2022</v>
      </c>
      <c r="I38" s="9">
        <v>2023</v>
      </c>
      <c r="J38" s="9">
        <v>2024</v>
      </c>
      <c r="K38" s="9">
        <v>2025</v>
      </c>
    </row>
    <row r="39" spans="1:11" ht="18" customHeight="1" x14ac:dyDescent="0.3">
      <c r="A39" s="26" t="s">
        <v>51</v>
      </c>
      <c r="B39" s="86" t="s">
        <v>52</v>
      </c>
      <c r="C39" s="86"/>
      <c r="D39" s="86"/>
      <c r="E39" s="86"/>
      <c r="F39" s="86"/>
      <c r="G39" s="86"/>
      <c r="H39" s="86"/>
      <c r="I39" s="86"/>
      <c r="J39" s="86"/>
    </row>
    <row r="40" spans="1:11" ht="55.8" customHeight="1" x14ac:dyDescent="0.3">
      <c r="A40" s="80">
        <v>1</v>
      </c>
      <c r="B40" s="27" t="s">
        <v>53</v>
      </c>
      <c r="C40" s="23" t="s">
        <v>50</v>
      </c>
      <c r="D40" s="41">
        <v>13199415</v>
      </c>
      <c r="E40" s="41">
        <f>D40*E41*E42/10000</f>
        <v>14358759.217695002</v>
      </c>
      <c r="F40" s="41">
        <f t="shared" ref="F40:J40" si="15">E40*F41*F42/10000</f>
        <v>15262671.827967336</v>
      </c>
      <c r="G40" s="41">
        <f t="shared" si="15"/>
        <v>16381227.258223578</v>
      </c>
      <c r="H40" s="41">
        <f t="shared" si="15"/>
        <v>17615716.544403307</v>
      </c>
      <c r="I40" s="41">
        <f t="shared" si="15"/>
        <v>19071444.128199708</v>
      </c>
      <c r="J40" s="41">
        <f t="shared" si="15"/>
        <v>20746775.137641408</v>
      </c>
      <c r="K40" s="41">
        <v>20746775.137641408</v>
      </c>
    </row>
    <row r="41" spans="1:11" ht="60.75" customHeight="1" x14ac:dyDescent="0.3">
      <c r="A41" s="80"/>
      <c r="B41" s="27" t="s">
        <v>54</v>
      </c>
      <c r="C41" s="23" t="s">
        <v>55</v>
      </c>
      <c r="D41" s="42">
        <f>D40/(10913821*1.029)*100</f>
        <v>117.53372008825221</v>
      </c>
      <c r="E41" s="42">
        <v>103.9</v>
      </c>
      <c r="F41" s="42">
        <v>102.8</v>
      </c>
      <c r="G41" s="42">
        <v>103.3</v>
      </c>
      <c r="H41" s="42">
        <v>103.4</v>
      </c>
      <c r="I41" s="42">
        <v>103.9</v>
      </c>
      <c r="J41" s="42">
        <v>104.1</v>
      </c>
      <c r="K41" s="42">
        <v>104.1</v>
      </c>
    </row>
    <row r="42" spans="1:11" ht="30" customHeight="1" x14ac:dyDescent="0.3">
      <c r="A42" s="80"/>
      <c r="B42" s="29" t="s">
        <v>56</v>
      </c>
      <c r="C42" s="23" t="s">
        <v>57</v>
      </c>
      <c r="D42" s="42">
        <f>D40/10913821*100</f>
        <v>120.94219797081152</v>
      </c>
      <c r="E42" s="42">
        <v>104.7</v>
      </c>
      <c r="F42" s="42">
        <v>103.4</v>
      </c>
      <c r="G42" s="42">
        <v>103.9</v>
      </c>
      <c r="H42" s="42">
        <v>104</v>
      </c>
      <c r="I42" s="42">
        <v>104.2</v>
      </c>
      <c r="J42" s="42">
        <v>104.5</v>
      </c>
      <c r="K42" s="42">
        <v>104.5</v>
      </c>
    </row>
    <row r="43" spans="1:11" ht="69" customHeight="1" x14ac:dyDescent="0.3">
      <c r="A43" s="80" t="s">
        <v>30</v>
      </c>
      <c r="B43" s="27" t="s">
        <v>58</v>
      </c>
      <c r="C43" s="23" t="s">
        <v>59</v>
      </c>
      <c r="D43" s="42"/>
      <c r="E43" s="28">
        <f>D43*E44*E45/10000</f>
        <v>0</v>
      </c>
      <c r="F43" s="28">
        <f>E43*F44*F45/10000</f>
        <v>0</v>
      </c>
      <c r="G43" s="28">
        <f>F43*G44*G45/10000</f>
        <v>0</v>
      </c>
      <c r="H43" s="28">
        <f>G43*H44*H45/10000</f>
        <v>0</v>
      </c>
      <c r="I43" s="28">
        <f t="shared" ref="I43:J43" si="16">H43*I44*I45/10000</f>
        <v>0</v>
      </c>
      <c r="J43" s="28">
        <f t="shared" si="16"/>
        <v>0</v>
      </c>
      <c r="K43" s="28">
        <v>0</v>
      </c>
    </row>
    <row r="44" spans="1:11" ht="59.25" customHeight="1" x14ac:dyDescent="0.3">
      <c r="A44" s="80"/>
      <c r="B44" s="29" t="s">
        <v>60</v>
      </c>
      <c r="C44" s="23" t="s">
        <v>55</v>
      </c>
      <c r="D44" s="42"/>
      <c r="E44" s="28"/>
      <c r="F44" s="28"/>
      <c r="G44" s="28"/>
      <c r="H44" s="28"/>
      <c r="I44" s="28"/>
      <c r="J44" s="28"/>
      <c r="K44" s="28"/>
    </row>
    <row r="45" spans="1:11" ht="26.4" x14ac:dyDescent="0.3">
      <c r="A45" s="80"/>
      <c r="B45" s="27" t="s">
        <v>61</v>
      </c>
      <c r="C45" s="23" t="s">
        <v>57</v>
      </c>
      <c r="D45" s="42"/>
      <c r="E45" s="28"/>
      <c r="F45" s="28"/>
      <c r="G45" s="28"/>
      <c r="H45" s="28"/>
      <c r="I45" s="28"/>
      <c r="J45" s="28"/>
      <c r="K45" s="28"/>
    </row>
    <row r="46" spans="1:11" ht="67.5" customHeight="1" x14ac:dyDescent="0.3">
      <c r="A46" s="82">
        <v>3</v>
      </c>
      <c r="B46" s="27" t="s">
        <v>62</v>
      </c>
      <c r="C46" s="23" t="s">
        <v>59</v>
      </c>
      <c r="D46" s="41">
        <v>9809192</v>
      </c>
      <c r="E46" s="41">
        <f t="shared" ref="E46:H46" si="17">E50+E59+E62+E65+E68+E71+E74+E77+E80+E83+E86+E89+E92+E95+E53+E56+E98+E101+E104+E107+E110+E113+E116+E119</f>
        <v>11003716.989846</v>
      </c>
      <c r="F46" s="41">
        <f t="shared" si="17"/>
        <v>12143085.861842614</v>
      </c>
      <c r="G46" s="41">
        <f t="shared" si="17"/>
        <v>13349452.869873229</v>
      </c>
      <c r="H46" s="41">
        <f t="shared" si="17"/>
        <v>14703594.670087431</v>
      </c>
      <c r="I46" s="41">
        <f t="shared" ref="I46:J46" si="18">I50+I59+I62+I65+I68+I71+I74+I77+I80+I83+I86+I89+I92+I95+I53+I56+I98+I101+I104+I107+I110+I113+I116+I119</f>
        <v>16225975.455038944</v>
      </c>
      <c r="J46" s="41">
        <f t="shared" si="18"/>
        <v>17991361.584547181</v>
      </c>
      <c r="K46" s="41">
        <v>17991361.584547181</v>
      </c>
    </row>
    <row r="47" spans="1:11" ht="51.75" customHeight="1" x14ac:dyDescent="0.3">
      <c r="A47" s="82"/>
      <c r="B47" s="27" t="s">
        <v>63</v>
      </c>
      <c r="C47" s="23" t="s">
        <v>55</v>
      </c>
      <c r="D47" s="28">
        <f>D46/(8139434*1.029)*100</f>
        <v>117.11800192023105</v>
      </c>
      <c r="E47" s="28">
        <f>(D50*E51+D59*E60+D62*E63+D65*E66+D68*E69+D71*E72+D74*E75+D77*E78+D80*E81+D83*E84+D86*E87+D89*E90+D92*E93+D95*E96)/D46</f>
        <v>105.62863315347482</v>
      </c>
      <c r="F47" s="28">
        <f>(E50*F51+E59*F60+E62*F63+E65*F66+E68*F69+E71*F72+E74*F75+E77*F78+E80*F81+E83*F84+E86*F87+E89*F90+E92*F93+E95*F96)/E46</f>
        <v>104.8</v>
      </c>
      <c r="G47" s="28">
        <f>(F50*G51+F59*G60+F62*G63+F65*G66+F68*G69+F71*G72+F74*G75+F77*G78+F80*G81+F83*G84+F86*G87+F89*G90+F92*G93+F95*G96)/F46</f>
        <v>104.60000000000001</v>
      </c>
      <c r="H47" s="28">
        <f>(G50*H51+G59*H60+G62*H63+G65*H66+G68*H69+G71*H72+G74*H75+G77*H78+G80*H81+G83*H84+G86*H87+G89*H90+G92*H93+G95*H96)/G46</f>
        <v>104.6</v>
      </c>
      <c r="I47" s="28">
        <f t="shared" ref="I47:J47" si="19">(H50*I51+H59*I60+H62*I63+H65*I66+H68*I69+H71*I72+H74*I75+H77*I78+H80*I81+H83*I84+H86*I87+H89*I90+H92*I93+H95*I96)/H46</f>
        <v>104.7</v>
      </c>
      <c r="J47" s="28">
        <f t="shared" si="19"/>
        <v>105</v>
      </c>
      <c r="K47" s="28">
        <v>105</v>
      </c>
    </row>
    <row r="48" spans="1:11" ht="26.25" customHeight="1" x14ac:dyDescent="0.3">
      <c r="A48" s="82"/>
      <c r="B48" s="27" t="s">
        <v>61</v>
      </c>
      <c r="C48" s="23" t="s">
        <v>57</v>
      </c>
      <c r="D48" s="28">
        <f>D46/8139434*100</f>
        <v>120.51442397591774</v>
      </c>
      <c r="E48" s="28">
        <f>E46/D46/E47*10000</f>
        <v>106.2</v>
      </c>
      <c r="F48" s="28">
        <f>F46/E46/F47*10000</f>
        <v>105.3</v>
      </c>
      <c r="G48" s="28">
        <f>G46/F46/G47*10000</f>
        <v>105.09999999999998</v>
      </c>
      <c r="H48" s="28">
        <f>H46/G46/H47*10000</f>
        <v>105.30000000000001</v>
      </c>
      <c r="I48" s="28">
        <f t="shared" ref="I48:J48" si="20">I46/H46/I47*10000</f>
        <v>105.4</v>
      </c>
      <c r="J48" s="28">
        <f t="shared" si="20"/>
        <v>105.6</v>
      </c>
      <c r="K48" s="28">
        <v>105.6</v>
      </c>
    </row>
    <row r="49" spans="1:11" ht="12.75" customHeight="1" x14ac:dyDescent="0.3">
      <c r="A49" s="17"/>
      <c r="B49" s="83" t="s">
        <v>64</v>
      </c>
      <c r="C49" s="83"/>
      <c r="D49" s="83"/>
      <c r="E49" s="83"/>
      <c r="F49" s="83"/>
      <c r="G49" s="83"/>
      <c r="H49" s="83"/>
      <c r="I49" s="30"/>
      <c r="J49" s="30"/>
      <c r="K49" s="68"/>
    </row>
    <row r="50" spans="1:11" ht="39" customHeight="1" x14ac:dyDescent="0.3">
      <c r="A50" s="84" t="s">
        <v>65</v>
      </c>
      <c r="B50" s="27" t="s">
        <v>66</v>
      </c>
      <c r="C50" s="27" t="s">
        <v>59</v>
      </c>
      <c r="D50" s="46"/>
      <c r="E50" s="28">
        <f>D50*E51*E52/10000</f>
        <v>0</v>
      </c>
      <c r="F50" s="28">
        <f>E50*F51*F52/10000</f>
        <v>0</v>
      </c>
      <c r="G50" s="28">
        <f>F50*G51*G52/10000</f>
        <v>0</v>
      </c>
      <c r="H50" s="28">
        <f>G50*H51*H52/10000</f>
        <v>0</v>
      </c>
      <c r="I50" s="28">
        <f t="shared" ref="I50:J50" si="21">H50*I51*I52/10000</f>
        <v>0</v>
      </c>
      <c r="J50" s="28">
        <f t="shared" si="21"/>
        <v>0</v>
      </c>
      <c r="K50" s="28">
        <v>0</v>
      </c>
    </row>
    <row r="51" spans="1:11" ht="53.25" customHeight="1" x14ac:dyDescent="0.3">
      <c r="A51" s="84"/>
      <c r="B51" s="27" t="s">
        <v>63</v>
      </c>
      <c r="C51" s="27" t="s">
        <v>55</v>
      </c>
      <c r="D51" s="42"/>
      <c r="E51" s="28"/>
      <c r="F51" s="28"/>
      <c r="G51" s="28"/>
      <c r="H51" s="28"/>
      <c r="I51" s="28"/>
      <c r="J51" s="28"/>
      <c r="K51" s="28"/>
    </row>
    <row r="52" spans="1:11" ht="31.5" customHeight="1" x14ac:dyDescent="0.3">
      <c r="A52" s="84"/>
      <c r="B52" s="27" t="s">
        <v>61</v>
      </c>
      <c r="C52" s="27" t="s">
        <v>57</v>
      </c>
      <c r="D52" s="42"/>
      <c r="E52" s="28"/>
      <c r="F52" s="28"/>
      <c r="G52" s="28"/>
      <c r="H52" s="28"/>
      <c r="I52" s="28"/>
      <c r="J52" s="28"/>
      <c r="K52" s="28"/>
    </row>
    <row r="53" spans="1:11" ht="31.5" customHeight="1" x14ac:dyDescent="0.3">
      <c r="A53" s="84" t="s">
        <v>67</v>
      </c>
      <c r="B53" s="27" t="s">
        <v>68</v>
      </c>
      <c r="C53" s="27" t="s">
        <v>59</v>
      </c>
      <c r="D53" s="42"/>
      <c r="E53" s="28">
        <f>D53*E54*E55/10000</f>
        <v>0</v>
      </c>
      <c r="F53" s="28">
        <f>E53*F54*F55/10000</f>
        <v>0</v>
      </c>
      <c r="G53" s="28">
        <f>F53*G54*G55/10000</f>
        <v>0</v>
      </c>
      <c r="H53" s="28">
        <f>G53*H54*H55/10000</f>
        <v>0</v>
      </c>
      <c r="I53" s="28">
        <f t="shared" ref="I53:J53" si="22">H53*I54*I55/10000</f>
        <v>0</v>
      </c>
      <c r="J53" s="28">
        <f t="shared" si="22"/>
        <v>0</v>
      </c>
      <c r="K53" s="28">
        <v>0</v>
      </c>
    </row>
    <row r="54" spans="1:11" ht="55.5" customHeight="1" x14ac:dyDescent="0.3">
      <c r="A54" s="84"/>
      <c r="B54" s="27" t="s">
        <v>63</v>
      </c>
      <c r="C54" s="27" t="s">
        <v>55</v>
      </c>
      <c r="D54" s="42"/>
      <c r="E54" s="28"/>
      <c r="F54" s="28"/>
      <c r="G54" s="28"/>
      <c r="H54" s="28"/>
      <c r="I54" s="28"/>
      <c r="J54" s="28"/>
      <c r="K54" s="28"/>
    </row>
    <row r="55" spans="1:11" ht="31.5" customHeight="1" x14ac:dyDescent="0.3">
      <c r="A55" s="84"/>
      <c r="B55" s="27" t="s">
        <v>61</v>
      </c>
      <c r="C55" s="27" t="s">
        <v>57</v>
      </c>
      <c r="D55" s="42"/>
      <c r="E55" s="28"/>
      <c r="F55" s="28"/>
      <c r="G55" s="28"/>
      <c r="H55" s="28"/>
      <c r="I55" s="28"/>
      <c r="J55" s="28"/>
      <c r="K55" s="28"/>
    </row>
    <row r="56" spans="1:11" ht="31.5" customHeight="1" x14ac:dyDescent="0.3">
      <c r="A56" s="84" t="s">
        <v>69</v>
      </c>
      <c r="B56" s="27" t="s">
        <v>70</v>
      </c>
      <c r="C56" s="27" t="s">
        <v>59</v>
      </c>
      <c r="D56" s="42"/>
      <c r="E56" s="28">
        <f>D56*E57*E58/10000</f>
        <v>0</v>
      </c>
      <c r="F56" s="28">
        <f>E56*F57*F58/10000</f>
        <v>0</v>
      </c>
      <c r="G56" s="28">
        <f>F56*G57*G58/10000</f>
        <v>0</v>
      </c>
      <c r="H56" s="28">
        <f>G56*H57*H58/10000</f>
        <v>0</v>
      </c>
      <c r="I56" s="28">
        <f t="shared" ref="I56:J56" si="23">H56*I57*I58/10000</f>
        <v>0</v>
      </c>
      <c r="J56" s="28">
        <f t="shared" si="23"/>
        <v>0</v>
      </c>
      <c r="K56" s="28">
        <v>0</v>
      </c>
    </row>
    <row r="57" spans="1:11" ht="55.5" customHeight="1" x14ac:dyDescent="0.3">
      <c r="A57" s="84"/>
      <c r="B57" s="27" t="s">
        <v>63</v>
      </c>
      <c r="C57" s="27" t="s">
        <v>55</v>
      </c>
      <c r="D57" s="42"/>
      <c r="E57" s="28"/>
      <c r="F57" s="28"/>
      <c r="G57" s="28"/>
      <c r="H57" s="28"/>
      <c r="I57" s="28"/>
      <c r="J57" s="28"/>
      <c r="K57" s="28"/>
    </row>
    <row r="58" spans="1:11" ht="31.5" customHeight="1" x14ac:dyDescent="0.3">
      <c r="A58" s="84"/>
      <c r="B58" s="27" t="s">
        <v>61</v>
      </c>
      <c r="C58" s="27" t="s">
        <v>57</v>
      </c>
      <c r="D58" s="42"/>
      <c r="E58" s="28"/>
      <c r="F58" s="28"/>
      <c r="G58" s="28"/>
      <c r="H58" s="28"/>
      <c r="I58" s="28"/>
      <c r="J58" s="28"/>
      <c r="K58" s="28"/>
    </row>
    <row r="59" spans="1:11" ht="32.25" customHeight="1" x14ac:dyDescent="0.3">
      <c r="A59" s="84" t="s">
        <v>71</v>
      </c>
      <c r="B59" s="27" t="s">
        <v>72</v>
      </c>
      <c r="C59" s="27" t="s">
        <v>59</v>
      </c>
      <c r="D59" s="46"/>
      <c r="E59" s="28">
        <f>D59*E60*E61/10000</f>
        <v>0</v>
      </c>
      <c r="F59" s="28">
        <f>E59*F60*F61/10000</f>
        <v>0</v>
      </c>
      <c r="G59" s="28">
        <f>F59*G60*G61/10000</f>
        <v>0</v>
      </c>
      <c r="H59" s="28">
        <f>G59*H60*H61/10000</f>
        <v>0</v>
      </c>
      <c r="I59" s="28">
        <f t="shared" ref="I59:J59" si="24">H59*I60*I61/10000</f>
        <v>0</v>
      </c>
      <c r="J59" s="28">
        <f t="shared" si="24"/>
        <v>0</v>
      </c>
      <c r="K59" s="28">
        <v>0</v>
      </c>
    </row>
    <row r="60" spans="1:11" ht="51" customHeight="1" x14ac:dyDescent="0.3">
      <c r="A60" s="84"/>
      <c r="B60" s="27" t="s">
        <v>63</v>
      </c>
      <c r="C60" s="27" t="s">
        <v>55</v>
      </c>
      <c r="D60" s="42"/>
      <c r="E60" s="28"/>
      <c r="F60" s="28"/>
      <c r="G60" s="28"/>
      <c r="H60" s="28"/>
      <c r="I60" s="28"/>
      <c r="J60" s="28"/>
      <c r="K60" s="28"/>
    </row>
    <row r="61" spans="1:11" ht="31.5" customHeight="1" x14ac:dyDescent="0.3">
      <c r="A61" s="84"/>
      <c r="B61" s="27" t="s">
        <v>61</v>
      </c>
      <c r="C61" s="27" t="s">
        <v>57</v>
      </c>
      <c r="D61" s="42"/>
      <c r="E61" s="28"/>
      <c r="F61" s="28"/>
      <c r="G61" s="28"/>
      <c r="H61" s="28"/>
      <c r="I61" s="28"/>
      <c r="J61" s="28"/>
      <c r="K61" s="28"/>
    </row>
    <row r="62" spans="1:11" ht="29.25" customHeight="1" x14ac:dyDescent="0.3">
      <c r="A62" s="84" t="s">
        <v>73</v>
      </c>
      <c r="B62" s="27" t="s">
        <v>74</v>
      </c>
      <c r="C62" s="27" t="s">
        <v>59</v>
      </c>
      <c r="D62" s="46"/>
      <c r="E62" s="28">
        <f>D62*E63*E64/10000</f>
        <v>0</v>
      </c>
      <c r="F62" s="28">
        <f>E62*F63*F64/10000</f>
        <v>0</v>
      </c>
      <c r="G62" s="28">
        <f>F62*G63*G64/10000</f>
        <v>0</v>
      </c>
      <c r="H62" s="28">
        <f>G62*H63*H64/10000</f>
        <v>0</v>
      </c>
      <c r="I62" s="28">
        <f t="shared" ref="I62:J62" si="25">H62*I63*I64/10000</f>
        <v>0</v>
      </c>
      <c r="J62" s="28">
        <f t="shared" si="25"/>
        <v>0</v>
      </c>
      <c r="K62" s="28">
        <v>0</v>
      </c>
    </row>
    <row r="63" spans="1:11" ht="52.8" x14ac:dyDescent="0.3">
      <c r="A63" s="84"/>
      <c r="B63" s="27" t="s">
        <v>63</v>
      </c>
      <c r="C63" s="27" t="s">
        <v>55</v>
      </c>
      <c r="D63" s="42"/>
      <c r="E63" s="28"/>
      <c r="F63" s="28"/>
      <c r="G63" s="28"/>
      <c r="H63" s="28"/>
      <c r="I63" s="28"/>
      <c r="J63" s="28"/>
      <c r="K63" s="28"/>
    </row>
    <row r="64" spans="1:11" ht="26.25" customHeight="1" x14ac:dyDescent="0.3">
      <c r="A64" s="84"/>
      <c r="B64" s="27" t="s">
        <v>61</v>
      </c>
      <c r="C64" s="27" t="s">
        <v>57</v>
      </c>
      <c r="D64" s="42"/>
      <c r="E64" s="28"/>
      <c r="F64" s="28"/>
      <c r="G64" s="28"/>
      <c r="H64" s="28"/>
      <c r="I64" s="28"/>
      <c r="J64" s="28"/>
      <c r="K64" s="28"/>
    </row>
    <row r="65" spans="1:11" ht="26.25" customHeight="1" x14ac:dyDescent="0.3">
      <c r="A65" s="84" t="s">
        <v>75</v>
      </c>
      <c r="B65" s="27" t="s">
        <v>76</v>
      </c>
      <c r="C65" s="27" t="s">
        <v>59</v>
      </c>
      <c r="D65" s="46"/>
      <c r="E65" s="28">
        <f>D65*E66*E67/10000</f>
        <v>0</v>
      </c>
      <c r="F65" s="28">
        <f>E65*F66*F67/10000</f>
        <v>0</v>
      </c>
      <c r="G65" s="28">
        <f>F65*G66*G67/10000</f>
        <v>0</v>
      </c>
      <c r="H65" s="28">
        <f>G65*H66*H67/10000</f>
        <v>0</v>
      </c>
      <c r="I65" s="28">
        <f t="shared" ref="I65:J65" si="26">H65*I66*I67/10000</f>
        <v>0</v>
      </c>
      <c r="J65" s="28">
        <f t="shared" si="26"/>
        <v>0</v>
      </c>
      <c r="K65" s="28">
        <v>0</v>
      </c>
    </row>
    <row r="66" spans="1:11" ht="51" customHeight="1" x14ac:dyDescent="0.3">
      <c r="A66" s="84"/>
      <c r="B66" s="27" t="s">
        <v>63</v>
      </c>
      <c r="C66" s="27" t="s">
        <v>55</v>
      </c>
      <c r="D66" s="42"/>
      <c r="E66" s="28"/>
      <c r="F66" s="28"/>
      <c r="G66" s="28"/>
      <c r="H66" s="28"/>
      <c r="I66" s="28"/>
      <c r="J66" s="28"/>
      <c r="K66" s="28"/>
    </row>
    <row r="67" spans="1:11" ht="27" customHeight="1" x14ac:dyDescent="0.3">
      <c r="A67" s="84"/>
      <c r="B67" s="27" t="s">
        <v>61</v>
      </c>
      <c r="C67" s="27" t="s">
        <v>57</v>
      </c>
      <c r="D67" s="42"/>
      <c r="E67" s="28"/>
      <c r="F67" s="28"/>
      <c r="G67" s="28"/>
      <c r="H67" s="28"/>
      <c r="I67" s="28"/>
      <c r="J67" s="28"/>
      <c r="K67" s="28"/>
    </row>
    <row r="68" spans="1:11" ht="43.5" customHeight="1" x14ac:dyDescent="0.3">
      <c r="A68" s="84" t="s">
        <v>77</v>
      </c>
      <c r="B68" s="27" t="s">
        <v>78</v>
      </c>
      <c r="C68" s="27" t="s">
        <v>59</v>
      </c>
      <c r="D68" s="46"/>
      <c r="E68" s="28">
        <f>D68*E69*E70/10000</f>
        <v>0</v>
      </c>
      <c r="F68" s="28">
        <f>E68*F69*F70/10000</f>
        <v>0</v>
      </c>
      <c r="G68" s="28">
        <f>F68*G69*G70/10000</f>
        <v>0</v>
      </c>
      <c r="H68" s="28">
        <f>G68*H69*H70/10000</f>
        <v>0</v>
      </c>
      <c r="I68" s="28">
        <f t="shared" ref="I68:J68" si="27">H68*I69*I70/10000</f>
        <v>0</v>
      </c>
      <c r="J68" s="28">
        <f t="shared" si="27"/>
        <v>0</v>
      </c>
      <c r="K68" s="28">
        <v>0</v>
      </c>
    </row>
    <row r="69" spans="1:11" ht="51" customHeight="1" x14ac:dyDescent="0.3">
      <c r="A69" s="84"/>
      <c r="B69" s="27" t="s">
        <v>63</v>
      </c>
      <c r="C69" s="27" t="s">
        <v>55</v>
      </c>
      <c r="D69" s="42"/>
      <c r="E69" s="28"/>
      <c r="F69" s="28"/>
      <c r="G69" s="28"/>
      <c r="H69" s="28"/>
      <c r="I69" s="28"/>
      <c r="J69" s="28"/>
      <c r="K69" s="28"/>
    </row>
    <row r="70" spans="1:11" ht="27" customHeight="1" x14ac:dyDescent="0.3">
      <c r="A70" s="84"/>
      <c r="B70" s="27" t="s">
        <v>61</v>
      </c>
      <c r="C70" s="27" t="s">
        <v>57</v>
      </c>
      <c r="D70" s="42"/>
      <c r="E70" s="28"/>
      <c r="F70" s="28"/>
      <c r="G70" s="28"/>
      <c r="H70" s="28"/>
      <c r="I70" s="28"/>
      <c r="J70" s="28"/>
      <c r="K70" s="28"/>
    </row>
    <row r="71" spans="1:11" ht="26.25" customHeight="1" x14ac:dyDescent="0.3">
      <c r="A71" s="84" t="s">
        <v>79</v>
      </c>
      <c r="B71" s="27" t="s">
        <v>80</v>
      </c>
      <c r="C71" s="27" t="s">
        <v>59</v>
      </c>
      <c r="D71" s="46"/>
      <c r="E71" s="28">
        <f>D71*E72*E73/10000</f>
        <v>0</v>
      </c>
      <c r="F71" s="28">
        <f>E71*F72*F73/10000</f>
        <v>0</v>
      </c>
      <c r="G71" s="28">
        <f>F71*G72*G73/10000</f>
        <v>0</v>
      </c>
      <c r="H71" s="28">
        <f>G71*H72*H73/10000</f>
        <v>0</v>
      </c>
      <c r="I71" s="28">
        <f t="shared" ref="I71:J71" si="28">H71*I72*I73/10000</f>
        <v>0</v>
      </c>
      <c r="J71" s="28">
        <f t="shared" si="28"/>
        <v>0</v>
      </c>
      <c r="K71" s="28">
        <v>0</v>
      </c>
    </row>
    <row r="72" spans="1:11" ht="52.5" customHeight="1" x14ac:dyDescent="0.3">
      <c r="A72" s="84"/>
      <c r="B72" s="27" t="s">
        <v>63</v>
      </c>
      <c r="C72" s="27" t="s">
        <v>55</v>
      </c>
      <c r="D72" s="42"/>
      <c r="E72" s="28"/>
      <c r="F72" s="28"/>
      <c r="G72" s="28"/>
      <c r="H72" s="28"/>
      <c r="I72" s="28"/>
      <c r="J72" s="28"/>
      <c r="K72" s="28"/>
    </row>
    <row r="73" spans="1:11" ht="30" customHeight="1" x14ac:dyDescent="0.3">
      <c r="A73" s="84"/>
      <c r="B73" s="27" t="s">
        <v>61</v>
      </c>
      <c r="C73" s="27" t="s">
        <v>57</v>
      </c>
      <c r="D73" s="42"/>
      <c r="E73" s="28"/>
      <c r="F73" s="28"/>
      <c r="G73" s="28"/>
      <c r="H73" s="28"/>
      <c r="I73" s="28"/>
      <c r="J73" s="28"/>
      <c r="K73" s="28"/>
    </row>
    <row r="74" spans="1:11" ht="27.75" customHeight="1" x14ac:dyDescent="0.3">
      <c r="A74" s="84" t="s">
        <v>81</v>
      </c>
      <c r="B74" s="27" t="s">
        <v>82</v>
      </c>
      <c r="C74" s="27" t="s">
        <v>59</v>
      </c>
      <c r="D74" s="46"/>
      <c r="E74" s="28">
        <f>D74*E75*E76/10000</f>
        <v>0</v>
      </c>
      <c r="F74" s="28">
        <f>E74*F75*F76/10000</f>
        <v>0</v>
      </c>
      <c r="G74" s="28">
        <f>F74*G75*G76/10000</f>
        <v>0</v>
      </c>
      <c r="H74" s="28">
        <f>G74*H75*H76/10000</f>
        <v>0</v>
      </c>
      <c r="I74" s="28">
        <f t="shared" ref="I74:J74" si="29">H74*I75*I76/10000</f>
        <v>0</v>
      </c>
      <c r="J74" s="28">
        <f t="shared" si="29"/>
        <v>0</v>
      </c>
      <c r="K74" s="28">
        <v>0</v>
      </c>
    </row>
    <row r="75" spans="1:11" ht="50.25" customHeight="1" x14ac:dyDescent="0.3">
      <c r="A75" s="84"/>
      <c r="B75" s="27" t="s">
        <v>63</v>
      </c>
      <c r="C75" s="27" t="s">
        <v>55</v>
      </c>
      <c r="D75" s="42"/>
      <c r="E75" s="28"/>
      <c r="F75" s="28"/>
      <c r="G75" s="28"/>
      <c r="H75" s="28"/>
      <c r="I75" s="28"/>
      <c r="J75" s="28"/>
      <c r="K75" s="28"/>
    </row>
    <row r="76" spans="1:11" ht="27" customHeight="1" x14ac:dyDescent="0.3">
      <c r="A76" s="84"/>
      <c r="B76" s="27" t="s">
        <v>61</v>
      </c>
      <c r="C76" s="27" t="s">
        <v>57</v>
      </c>
      <c r="D76" s="42"/>
      <c r="E76" s="28"/>
      <c r="F76" s="28"/>
      <c r="G76" s="28"/>
      <c r="H76" s="28"/>
      <c r="I76" s="28"/>
      <c r="J76" s="28"/>
      <c r="K76" s="28"/>
    </row>
    <row r="77" spans="1:11" ht="26.25" customHeight="1" x14ac:dyDescent="0.3">
      <c r="A77" s="84" t="s">
        <v>83</v>
      </c>
      <c r="B77" s="27" t="s">
        <v>84</v>
      </c>
      <c r="C77" s="27" t="s">
        <v>59</v>
      </c>
      <c r="D77" s="46"/>
      <c r="E77" s="28">
        <f>D77*E78*E79/10000</f>
        <v>0</v>
      </c>
      <c r="F77" s="28">
        <f>E77*F78*F79/10000</f>
        <v>0</v>
      </c>
      <c r="G77" s="28">
        <f>F77*G78*G79/10000</f>
        <v>0</v>
      </c>
      <c r="H77" s="28">
        <f>G77*H78*H79/10000</f>
        <v>0</v>
      </c>
      <c r="I77" s="28">
        <f t="shared" ref="I77:J77" si="30">H77*I78*I79/10000</f>
        <v>0</v>
      </c>
      <c r="J77" s="28">
        <f t="shared" si="30"/>
        <v>0</v>
      </c>
      <c r="K77" s="28">
        <v>0</v>
      </c>
    </row>
    <row r="78" spans="1:11" ht="54.75" customHeight="1" x14ac:dyDescent="0.3">
      <c r="A78" s="84"/>
      <c r="B78" s="27" t="s">
        <v>63</v>
      </c>
      <c r="C78" s="27" t="s">
        <v>55</v>
      </c>
      <c r="D78" s="42"/>
      <c r="E78" s="28"/>
      <c r="F78" s="28"/>
      <c r="G78" s="28"/>
      <c r="H78" s="28"/>
      <c r="I78" s="28"/>
      <c r="J78" s="28"/>
      <c r="K78" s="28"/>
    </row>
    <row r="79" spans="1:11" ht="27" customHeight="1" x14ac:dyDescent="0.3">
      <c r="A79" s="84"/>
      <c r="B79" s="27" t="s">
        <v>61</v>
      </c>
      <c r="C79" s="27" t="s">
        <v>57</v>
      </c>
      <c r="D79" s="42"/>
      <c r="E79" s="28"/>
      <c r="F79" s="28"/>
      <c r="G79" s="28"/>
      <c r="H79" s="28"/>
      <c r="I79" s="28"/>
      <c r="J79" s="28"/>
      <c r="K79" s="28"/>
    </row>
    <row r="80" spans="1:11" ht="38.25" customHeight="1" x14ac:dyDescent="0.3">
      <c r="A80" s="84" t="s">
        <v>85</v>
      </c>
      <c r="B80" s="27" t="s">
        <v>86</v>
      </c>
      <c r="C80" s="27" t="s">
        <v>59</v>
      </c>
      <c r="D80" s="46"/>
      <c r="E80" s="28">
        <f>D80*E81*E82/10000</f>
        <v>0</v>
      </c>
      <c r="F80" s="28">
        <f>E80*F81*F82/10000</f>
        <v>0</v>
      </c>
      <c r="G80" s="28">
        <f>F80*G81*G82/10000</f>
        <v>0</v>
      </c>
      <c r="H80" s="28">
        <f>G80*H81*H82/10000</f>
        <v>0</v>
      </c>
      <c r="I80" s="28">
        <f t="shared" ref="I80:J80" si="31">H80*I81*I82/10000</f>
        <v>0</v>
      </c>
      <c r="J80" s="28">
        <f t="shared" si="31"/>
        <v>0</v>
      </c>
      <c r="K80" s="28">
        <v>0</v>
      </c>
    </row>
    <row r="81" spans="1:11" ht="52.8" x14ac:dyDescent="0.3">
      <c r="A81" s="84"/>
      <c r="B81" s="27" t="s">
        <v>63</v>
      </c>
      <c r="C81" s="27" t="s">
        <v>55</v>
      </c>
      <c r="D81" s="42"/>
      <c r="E81" s="28"/>
      <c r="F81" s="28"/>
      <c r="G81" s="28"/>
      <c r="H81" s="28"/>
      <c r="I81" s="28"/>
      <c r="J81" s="28"/>
      <c r="K81" s="28"/>
    </row>
    <row r="82" spans="1:11" ht="26.25" customHeight="1" x14ac:dyDescent="0.3">
      <c r="A82" s="84"/>
      <c r="B82" s="27" t="s">
        <v>61</v>
      </c>
      <c r="C82" s="27" t="s">
        <v>57</v>
      </c>
      <c r="D82" s="42"/>
      <c r="E82" s="28"/>
      <c r="F82" s="28"/>
      <c r="G82" s="28"/>
      <c r="H82" s="28"/>
      <c r="I82" s="28"/>
      <c r="J82" s="28"/>
      <c r="K82" s="28"/>
    </row>
    <row r="83" spans="1:11" ht="39.75" customHeight="1" x14ac:dyDescent="0.3">
      <c r="A83" s="84" t="s">
        <v>87</v>
      </c>
      <c r="B83" s="27" t="s">
        <v>88</v>
      </c>
      <c r="C83" s="27" t="s">
        <v>59</v>
      </c>
      <c r="D83" s="46"/>
      <c r="E83" s="28">
        <f>D83*E84*E85/10000</f>
        <v>0</v>
      </c>
      <c r="F83" s="28">
        <f>E83*F84*F85/10000</f>
        <v>0</v>
      </c>
      <c r="G83" s="28">
        <f>F83*G84*G85/10000</f>
        <v>0</v>
      </c>
      <c r="H83" s="28">
        <f>G83*H84*H85/10000</f>
        <v>0</v>
      </c>
      <c r="I83" s="28">
        <f t="shared" ref="I83:J83" si="32">H83*I84*I85/10000</f>
        <v>0</v>
      </c>
      <c r="J83" s="28">
        <f t="shared" si="32"/>
        <v>0</v>
      </c>
      <c r="K83" s="28">
        <v>0</v>
      </c>
    </row>
    <row r="84" spans="1:11" ht="52.8" x14ac:dyDescent="0.3">
      <c r="A84" s="84"/>
      <c r="B84" s="27" t="s">
        <v>63</v>
      </c>
      <c r="C84" s="27" t="s">
        <v>55</v>
      </c>
      <c r="D84" s="42"/>
      <c r="E84" s="28"/>
      <c r="F84" s="28"/>
      <c r="G84" s="28"/>
      <c r="H84" s="28"/>
      <c r="I84" s="28"/>
      <c r="J84" s="28"/>
      <c r="K84" s="28"/>
    </row>
    <row r="85" spans="1:11" ht="25.5" customHeight="1" x14ac:dyDescent="0.3">
      <c r="A85" s="84"/>
      <c r="B85" s="27" t="s">
        <v>61</v>
      </c>
      <c r="C85" s="27" t="s">
        <v>57</v>
      </c>
      <c r="D85" s="42"/>
      <c r="E85" s="28"/>
      <c r="F85" s="28"/>
      <c r="G85" s="28"/>
      <c r="H85" s="28"/>
      <c r="I85" s="28"/>
      <c r="J85" s="28"/>
      <c r="K85" s="28"/>
    </row>
    <row r="86" spans="1:11" ht="39.75" customHeight="1" x14ac:dyDescent="0.3">
      <c r="A86" s="84" t="s">
        <v>89</v>
      </c>
      <c r="B86" s="27" t="s">
        <v>90</v>
      </c>
      <c r="C86" s="27" t="s">
        <v>59</v>
      </c>
      <c r="D86" s="46"/>
      <c r="E86" s="28">
        <f>D86*E87*E88/10000</f>
        <v>0</v>
      </c>
      <c r="F86" s="28">
        <f>E86*F87*F88/10000</f>
        <v>0</v>
      </c>
      <c r="G86" s="28">
        <f>F86*G87*G88/10000</f>
        <v>0</v>
      </c>
      <c r="H86" s="28">
        <f>G86*H87*H88/10000</f>
        <v>0</v>
      </c>
      <c r="I86" s="28">
        <f t="shared" ref="I86:J86" si="33">H86*I87*I88/10000</f>
        <v>0</v>
      </c>
      <c r="J86" s="28">
        <f t="shared" si="33"/>
        <v>0</v>
      </c>
      <c r="K86" s="28">
        <v>0</v>
      </c>
    </row>
    <row r="87" spans="1:11" ht="52.8" x14ac:dyDescent="0.3">
      <c r="A87" s="84"/>
      <c r="B87" s="27" t="s">
        <v>63</v>
      </c>
      <c r="C87" s="27" t="s">
        <v>55</v>
      </c>
      <c r="D87" s="42"/>
      <c r="E87" s="28"/>
      <c r="F87" s="28"/>
      <c r="G87" s="28"/>
      <c r="H87" s="28"/>
      <c r="I87" s="28"/>
      <c r="J87" s="28"/>
      <c r="K87" s="28"/>
    </row>
    <row r="88" spans="1:11" ht="26.25" customHeight="1" x14ac:dyDescent="0.3">
      <c r="A88" s="84"/>
      <c r="B88" s="27" t="s">
        <v>61</v>
      </c>
      <c r="C88" s="27" t="s">
        <v>57</v>
      </c>
      <c r="D88" s="42"/>
      <c r="E88" s="28"/>
      <c r="F88" s="28"/>
      <c r="G88" s="28"/>
      <c r="H88" s="28"/>
      <c r="I88" s="28"/>
      <c r="J88" s="28"/>
      <c r="K88" s="28"/>
    </row>
    <row r="89" spans="1:11" ht="28.5" customHeight="1" x14ac:dyDescent="0.3">
      <c r="A89" s="84" t="s">
        <v>91</v>
      </c>
      <c r="B89" s="27" t="s">
        <v>92</v>
      </c>
      <c r="C89" s="27" t="s">
        <v>59</v>
      </c>
      <c r="D89" s="41">
        <v>9802569</v>
      </c>
      <c r="E89" s="41">
        <f>D89*E90*E91/10000</f>
        <v>11003716.989846</v>
      </c>
      <c r="F89" s="41">
        <f>E89*F90*F91/10000</f>
        <v>12143085.861842614</v>
      </c>
      <c r="G89" s="41">
        <f>F89*G90*G91/10000</f>
        <v>13349452.869873229</v>
      </c>
      <c r="H89" s="41">
        <f>G89*H90*H91/10000</f>
        <v>14703594.670087431</v>
      </c>
      <c r="I89" s="41">
        <f t="shared" ref="I89:J89" si="34">H89*I90*I91/10000</f>
        <v>16225975.455038944</v>
      </c>
      <c r="J89" s="41">
        <f t="shared" si="34"/>
        <v>17991361.584547181</v>
      </c>
      <c r="K89" s="41">
        <v>17991361.584547181</v>
      </c>
    </row>
    <row r="90" spans="1:11" ht="51.75" customHeight="1" x14ac:dyDescent="0.3">
      <c r="A90" s="84"/>
      <c r="B90" s="27" t="s">
        <v>63</v>
      </c>
      <c r="C90" s="27" t="s">
        <v>55</v>
      </c>
      <c r="D90" s="42">
        <f>D89/(8139434*1.029)*100</f>
        <v>117.03892583254536</v>
      </c>
      <c r="E90" s="42">
        <v>105.7</v>
      </c>
      <c r="F90" s="42">
        <v>104.8</v>
      </c>
      <c r="G90" s="42">
        <v>104.6</v>
      </c>
      <c r="H90" s="42">
        <v>104.6</v>
      </c>
      <c r="I90" s="42">
        <v>104.7</v>
      </c>
      <c r="J90" s="42">
        <v>105</v>
      </c>
      <c r="K90" s="42">
        <v>105</v>
      </c>
    </row>
    <row r="91" spans="1:11" ht="28.5" customHeight="1" x14ac:dyDescent="0.3">
      <c r="A91" s="84"/>
      <c r="B91" s="27" t="s">
        <v>61</v>
      </c>
      <c r="C91" s="27" t="s">
        <v>57</v>
      </c>
      <c r="D91" s="42">
        <f>D89/8139434*100</f>
        <v>120.43305468168917</v>
      </c>
      <c r="E91" s="42">
        <v>106.2</v>
      </c>
      <c r="F91" s="42">
        <v>105.3</v>
      </c>
      <c r="G91" s="42">
        <v>105.1</v>
      </c>
      <c r="H91" s="42">
        <v>105.3</v>
      </c>
      <c r="I91" s="42">
        <v>105.4</v>
      </c>
      <c r="J91" s="42">
        <v>105.6</v>
      </c>
      <c r="K91" s="42">
        <v>105.6</v>
      </c>
    </row>
    <row r="92" spans="1:11" ht="27.75" customHeight="1" x14ac:dyDescent="0.3">
      <c r="A92" s="84" t="s">
        <v>93</v>
      </c>
      <c r="B92" s="27" t="s">
        <v>94</v>
      </c>
      <c r="C92" s="27" t="s">
        <v>59</v>
      </c>
      <c r="D92" s="46"/>
      <c r="E92" s="28">
        <f>D92*E93*E94/10000</f>
        <v>0</v>
      </c>
      <c r="F92" s="28">
        <f>E92*F93*F94/10000</f>
        <v>0</v>
      </c>
      <c r="G92" s="28">
        <f>F92*G93*G94/10000</f>
        <v>0</v>
      </c>
      <c r="H92" s="28">
        <f>G92*H93*H94/10000</f>
        <v>0</v>
      </c>
      <c r="I92" s="28">
        <f t="shared" ref="I92:J92" si="35">H92*I93*I94/10000</f>
        <v>0</v>
      </c>
      <c r="J92" s="28">
        <f t="shared" si="35"/>
        <v>0</v>
      </c>
      <c r="K92" s="28">
        <v>0</v>
      </c>
    </row>
    <row r="93" spans="1:11" ht="52.8" x14ac:dyDescent="0.3">
      <c r="A93" s="84"/>
      <c r="B93" s="27" t="s">
        <v>63</v>
      </c>
      <c r="C93" s="27" t="s">
        <v>55</v>
      </c>
      <c r="D93" s="42"/>
      <c r="E93" s="28"/>
      <c r="F93" s="28"/>
      <c r="G93" s="28"/>
      <c r="H93" s="28"/>
      <c r="I93" s="28"/>
      <c r="J93" s="28"/>
      <c r="K93" s="28"/>
    </row>
    <row r="94" spans="1:11" ht="27.75" customHeight="1" x14ac:dyDescent="0.3">
      <c r="A94" s="84"/>
      <c r="B94" s="27" t="s">
        <v>61</v>
      </c>
      <c r="C94" s="27" t="s">
        <v>57</v>
      </c>
      <c r="D94" s="42"/>
      <c r="E94" s="28"/>
      <c r="F94" s="28"/>
      <c r="G94" s="28"/>
      <c r="H94" s="28"/>
      <c r="I94" s="28"/>
      <c r="J94" s="28"/>
      <c r="K94" s="28"/>
    </row>
    <row r="95" spans="1:11" ht="27" customHeight="1" x14ac:dyDescent="0.3">
      <c r="A95" s="84" t="s">
        <v>95</v>
      </c>
      <c r="B95" s="27" t="s">
        <v>96</v>
      </c>
      <c r="C95" s="27" t="s">
        <v>59</v>
      </c>
      <c r="D95" s="46"/>
      <c r="E95" s="28">
        <f>D95*E96*E97/10000</f>
        <v>0</v>
      </c>
      <c r="F95" s="28">
        <f>E95*F96*F97/10000</f>
        <v>0</v>
      </c>
      <c r="G95" s="28">
        <f>F95*G96*G97/10000</f>
        <v>0</v>
      </c>
      <c r="H95" s="28">
        <f>G95*H96*H97/10000</f>
        <v>0</v>
      </c>
      <c r="I95" s="28">
        <f t="shared" ref="I95:J95" si="36">H95*I96*I97/10000</f>
        <v>0</v>
      </c>
      <c r="J95" s="28">
        <f t="shared" si="36"/>
        <v>0</v>
      </c>
      <c r="K95" s="28">
        <v>0</v>
      </c>
    </row>
    <row r="96" spans="1:11" ht="52.5" customHeight="1" x14ac:dyDescent="0.3">
      <c r="A96" s="84"/>
      <c r="B96" s="27" t="s">
        <v>63</v>
      </c>
      <c r="C96" s="27" t="s">
        <v>55</v>
      </c>
      <c r="D96" s="42"/>
      <c r="E96" s="28"/>
      <c r="F96" s="28"/>
      <c r="G96" s="28"/>
      <c r="H96" s="28"/>
      <c r="I96" s="28"/>
      <c r="J96" s="28"/>
      <c r="K96" s="28"/>
    </row>
    <row r="97" spans="1:11" ht="26.25" customHeight="1" x14ac:dyDescent="0.3">
      <c r="A97" s="84"/>
      <c r="B97" s="27" t="s">
        <v>61</v>
      </c>
      <c r="C97" s="27" t="s">
        <v>57</v>
      </c>
      <c r="D97" s="42"/>
      <c r="E97" s="28"/>
      <c r="F97" s="28"/>
      <c r="G97" s="28"/>
      <c r="H97" s="28"/>
      <c r="I97" s="28"/>
      <c r="J97" s="28"/>
      <c r="K97" s="28"/>
    </row>
    <row r="98" spans="1:11" ht="26.25" customHeight="1" x14ac:dyDescent="0.3">
      <c r="A98" s="84" t="s">
        <v>97</v>
      </c>
      <c r="B98" s="27" t="s">
        <v>98</v>
      </c>
      <c r="C98" s="27" t="s">
        <v>59</v>
      </c>
      <c r="D98" s="46"/>
      <c r="E98" s="28">
        <f>D98*E99*E100/10000</f>
        <v>0</v>
      </c>
      <c r="F98" s="28">
        <f>E98*F99*F100/10000</f>
        <v>0</v>
      </c>
      <c r="G98" s="28">
        <f>F98*G99*G100/10000</f>
        <v>0</v>
      </c>
      <c r="H98" s="28">
        <f>G98*H99*H100/10000</f>
        <v>0</v>
      </c>
      <c r="I98" s="28">
        <f t="shared" ref="I98:J98" si="37">H98*I99*I100/10000</f>
        <v>0</v>
      </c>
      <c r="J98" s="28">
        <f t="shared" si="37"/>
        <v>0</v>
      </c>
      <c r="K98" s="28">
        <v>0</v>
      </c>
    </row>
    <row r="99" spans="1:11" ht="57" customHeight="1" x14ac:dyDescent="0.3">
      <c r="A99" s="84"/>
      <c r="B99" s="27" t="s">
        <v>63</v>
      </c>
      <c r="C99" s="27" t="s">
        <v>55</v>
      </c>
      <c r="D99" s="42"/>
      <c r="E99" s="28"/>
      <c r="F99" s="28"/>
      <c r="G99" s="28"/>
      <c r="H99" s="28"/>
      <c r="I99" s="28"/>
      <c r="J99" s="28"/>
      <c r="K99" s="28"/>
    </row>
    <row r="100" spans="1:11" ht="26.25" customHeight="1" x14ac:dyDescent="0.3">
      <c r="A100" s="84"/>
      <c r="B100" s="27" t="s">
        <v>61</v>
      </c>
      <c r="C100" s="27" t="s">
        <v>57</v>
      </c>
      <c r="D100" s="42"/>
      <c r="E100" s="28"/>
      <c r="F100" s="28"/>
      <c r="G100" s="28"/>
      <c r="H100" s="28"/>
      <c r="I100" s="28"/>
      <c r="J100" s="28"/>
      <c r="K100" s="28"/>
    </row>
    <row r="101" spans="1:11" ht="26.25" customHeight="1" x14ac:dyDescent="0.3">
      <c r="A101" s="84" t="s">
        <v>99</v>
      </c>
      <c r="B101" s="27" t="s">
        <v>100</v>
      </c>
      <c r="C101" s="27" t="s">
        <v>59</v>
      </c>
      <c r="D101" s="46"/>
      <c r="E101" s="28">
        <f>D101*E102*E103/10000</f>
        <v>0</v>
      </c>
      <c r="F101" s="28">
        <f>E101*F102*F103/10000</f>
        <v>0</v>
      </c>
      <c r="G101" s="28">
        <f>F101*G102*G103/10000</f>
        <v>0</v>
      </c>
      <c r="H101" s="28">
        <f>G101*H102*H103/10000</f>
        <v>0</v>
      </c>
      <c r="I101" s="28">
        <f t="shared" ref="I101:J101" si="38">H101*I102*I103/10000</f>
        <v>0</v>
      </c>
      <c r="J101" s="28">
        <f t="shared" si="38"/>
        <v>0</v>
      </c>
      <c r="K101" s="28">
        <v>0</v>
      </c>
    </row>
    <row r="102" spans="1:11" ht="52.5" customHeight="1" x14ac:dyDescent="0.3">
      <c r="A102" s="84"/>
      <c r="B102" s="27" t="s">
        <v>63</v>
      </c>
      <c r="C102" s="27" t="s">
        <v>55</v>
      </c>
      <c r="D102" s="42"/>
      <c r="E102" s="28"/>
      <c r="F102" s="28"/>
      <c r="G102" s="28"/>
      <c r="H102" s="28"/>
      <c r="I102" s="28"/>
      <c r="J102" s="28"/>
      <c r="K102" s="28"/>
    </row>
    <row r="103" spans="1:11" ht="26.25" customHeight="1" x14ac:dyDescent="0.3">
      <c r="A103" s="84"/>
      <c r="B103" s="27" t="s">
        <v>61</v>
      </c>
      <c r="C103" s="27" t="s">
        <v>57</v>
      </c>
      <c r="D103" s="42"/>
      <c r="E103" s="28"/>
      <c r="F103" s="28"/>
      <c r="G103" s="28"/>
      <c r="H103" s="28"/>
      <c r="I103" s="28"/>
      <c r="J103" s="28"/>
      <c r="K103" s="28"/>
    </row>
    <row r="104" spans="1:11" ht="26.25" customHeight="1" x14ac:dyDescent="0.3">
      <c r="A104" s="84" t="s">
        <v>101</v>
      </c>
      <c r="B104" s="27" t="s">
        <v>102</v>
      </c>
      <c r="C104" s="27" t="s">
        <v>59</v>
      </c>
      <c r="D104" s="42"/>
      <c r="E104" s="28">
        <f>D104*E105*E106/10000</f>
        <v>0</v>
      </c>
      <c r="F104" s="28">
        <f>E104*F105*F106/10000</f>
        <v>0</v>
      </c>
      <c r="G104" s="28">
        <f>F104*G105*G106/10000</f>
        <v>0</v>
      </c>
      <c r="H104" s="28">
        <f>G104*H105*H106/10000</f>
        <v>0</v>
      </c>
      <c r="I104" s="28">
        <f t="shared" ref="I104:J104" si="39">H104*I105*I106/10000</f>
        <v>0</v>
      </c>
      <c r="J104" s="28">
        <f t="shared" si="39"/>
        <v>0</v>
      </c>
      <c r="K104" s="28">
        <v>0</v>
      </c>
    </row>
    <row r="105" spans="1:11" ht="57.75" customHeight="1" x14ac:dyDescent="0.3">
      <c r="A105" s="84"/>
      <c r="B105" s="27" t="s">
        <v>63</v>
      </c>
      <c r="C105" s="27" t="s">
        <v>55</v>
      </c>
      <c r="D105" s="42"/>
      <c r="E105" s="28"/>
      <c r="F105" s="28"/>
      <c r="G105" s="28"/>
      <c r="H105" s="28"/>
      <c r="I105" s="28"/>
      <c r="J105" s="28"/>
      <c r="K105" s="28"/>
    </row>
    <row r="106" spans="1:11" ht="26.25" customHeight="1" x14ac:dyDescent="0.3">
      <c r="A106" s="84"/>
      <c r="B106" s="27" t="s">
        <v>61</v>
      </c>
      <c r="C106" s="27" t="s">
        <v>57</v>
      </c>
      <c r="D106" s="42"/>
      <c r="E106" s="28"/>
      <c r="F106" s="28"/>
      <c r="G106" s="28"/>
      <c r="H106" s="28"/>
      <c r="I106" s="28"/>
      <c r="J106" s="28"/>
      <c r="K106" s="28"/>
    </row>
    <row r="107" spans="1:11" ht="26.25" customHeight="1" x14ac:dyDescent="0.3">
      <c r="A107" s="84" t="s">
        <v>103</v>
      </c>
      <c r="B107" s="27" t="s">
        <v>104</v>
      </c>
      <c r="C107" s="27" t="s">
        <v>59</v>
      </c>
      <c r="D107" s="42"/>
      <c r="E107" s="28">
        <f>D107*E108*E109/10000</f>
        <v>0</v>
      </c>
      <c r="F107" s="28">
        <f>E107*F108*F109/10000</f>
        <v>0</v>
      </c>
      <c r="G107" s="28">
        <f>F107*G108*G109/10000</f>
        <v>0</v>
      </c>
      <c r="H107" s="28">
        <f>G107*H108*H109/10000</f>
        <v>0</v>
      </c>
      <c r="I107" s="28">
        <f t="shared" ref="I107:J107" si="40">H107*I108*I109/10000</f>
        <v>0</v>
      </c>
      <c r="J107" s="28">
        <f t="shared" si="40"/>
        <v>0</v>
      </c>
      <c r="K107" s="28">
        <v>0</v>
      </c>
    </row>
    <row r="108" spans="1:11" ht="54.75" customHeight="1" x14ac:dyDescent="0.3">
      <c r="A108" s="84"/>
      <c r="B108" s="27" t="s">
        <v>63</v>
      </c>
      <c r="C108" s="27" t="s">
        <v>55</v>
      </c>
      <c r="D108" s="42"/>
      <c r="E108" s="28"/>
      <c r="F108" s="28"/>
      <c r="G108" s="28"/>
      <c r="H108" s="28"/>
      <c r="I108" s="28"/>
      <c r="J108" s="28"/>
      <c r="K108" s="28"/>
    </row>
    <row r="109" spans="1:11" ht="26.25" customHeight="1" x14ac:dyDescent="0.3">
      <c r="A109" s="84"/>
      <c r="B109" s="27" t="s">
        <v>61</v>
      </c>
      <c r="C109" s="27" t="s">
        <v>57</v>
      </c>
      <c r="D109" s="42"/>
      <c r="E109" s="28"/>
      <c r="F109" s="28"/>
      <c r="G109" s="28"/>
      <c r="H109" s="28"/>
      <c r="I109" s="28"/>
      <c r="J109" s="28"/>
      <c r="K109" s="28"/>
    </row>
    <row r="110" spans="1:11" ht="28.5" customHeight="1" x14ac:dyDescent="0.3">
      <c r="A110" s="84" t="s">
        <v>105</v>
      </c>
      <c r="B110" s="27" t="s">
        <v>106</v>
      </c>
      <c r="C110" s="27" t="s">
        <v>59</v>
      </c>
      <c r="D110" s="42"/>
      <c r="E110" s="28">
        <f>D110*E111*E112/10000</f>
        <v>0</v>
      </c>
      <c r="F110" s="28">
        <f>E110*F111*F112/10000</f>
        <v>0</v>
      </c>
      <c r="G110" s="28">
        <f>F110*G111*G112/10000</f>
        <v>0</v>
      </c>
      <c r="H110" s="28">
        <f>G110*H111*H112/10000</f>
        <v>0</v>
      </c>
      <c r="I110" s="28">
        <f t="shared" ref="I110:J110" si="41">H110*I111*I112/10000</f>
        <v>0</v>
      </c>
      <c r="J110" s="28">
        <f t="shared" si="41"/>
        <v>0</v>
      </c>
      <c r="K110" s="28">
        <v>0</v>
      </c>
    </row>
    <row r="111" spans="1:11" ht="51" customHeight="1" x14ac:dyDescent="0.3">
      <c r="A111" s="84"/>
      <c r="B111" s="27" t="s">
        <v>63</v>
      </c>
      <c r="C111" s="27" t="s">
        <v>55</v>
      </c>
      <c r="D111" s="42"/>
      <c r="E111" s="28"/>
      <c r="F111" s="28"/>
      <c r="G111" s="28"/>
      <c r="H111" s="28"/>
      <c r="I111" s="28"/>
      <c r="J111" s="28"/>
      <c r="K111" s="28"/>
    </row>
    <row r="112" spans="1:11" ht="26.25" customHeight="1" x14ac:dyDescent="0.3">
      <c r="A112" s="84"/>
      <c r="B112" s="27" t="s">
        <v>61</v>
      </c>
      <c r="C112" s="27" t="s">
        <v>57</v>
      </c>
      <c r="D112" s="42"/>
      <c r="E112" s="28"/>
      <c r="F112" s="28"/>
      <c r="G112" s="28"/>
      <c r="H112" s="28"/>
      <c r="I112" s="28"/>
      <c r="J112" s="28"/>
      <c r="K112" s="28"/>
    </row>
    <row r="113" spans="1:11" ht="26.25" customHeight="1" x14ac:dyDescent="0.3">
      <c r="A113" s="84" t="s">
        <v>107</v>
      </c>
      <c r="B113" s="27" t="s">
        <v>108</v>
      </c>
      <c r="C113" s="27" t="s">
        <v>59</v>
      </c>
      <c r="D113" s="42"/>
      <c r="E113" s="28">
        <f>D113*E114*E115/10000</f>
        <v>0</v>
      </c>
      <c r="F113" s="28">
        <f>E113*F114*F115/10000</f>
        <v>0</v>
      </c>
      <c r="G113" s="28">
        <f>F113*G114*G115/10000</f>
        <v>0</v>
      </c>
      <c r="H113" s="28">
        <f>G113*H114*H115/10000</f>
        <v>0</v>
      </c>
      <c r="I113" s="28">
        <f t="shared" ref="I113:J113" si="42">H113*I114*I115/10000</f>
        <v>0</v>
      </c>
      <c r="J113" s="28">
        <f t="shared" si="42"/>
        <v>0</v>
      </c>
      <c r="K113" s="28">
        <v>0</v>
      </c>
    </row>
    <row r="114" spans="1:11" ht="56.25" customHeight="1" x14ac:dyDescent="0.3">
      <c r="A114" s="84"/>
      <c r="B114" s="27" t="s">
        <v>63</v>
      </c>
      <c r="C114" s="27" t="s">
        <v>55</v>
      </c>
      <c r="D114" s="42"/>
      <c r="E114" s="28"/>
      <c r="F114" s="28"/>
      <c r="G114" s="28"/>
      <c r="H114" s="28"/>
      <c r="I114" s="28"/>
      <c r="J114" s="28"/>
      <c r="K114" s="28"/>
    </row>
    <row r="115" spans="1:11" ht="26.25" customHeight="1" x14ac:dyDescent="0.3">
      <c r="A115" s="84"/>
      <c r="B115" s="27" t="s">
        <v>61</v>
      </c>
      <c r="C115" s="27" t="s">
        <v>57</v>
      </c>
      <c r="D115" s="42"/>
      <c r="E115" s="28"/>
      <c r="F115" s="28"/>
      <c r="G115" s="28"/>
      <c r="H115" s="28"/>
      <c r="I115" s="28"/>
      <c r="J115" s="28"/>
      <c r="K115" s="28"/>
    </row>
    <row r="116" spans="1:11" ht="26.25" customHeight="1" x14ac:dyDescent="0.3">
      <c r="A116" s="84" t="s">
        <v>109</v>
      </c>
      <c r="B116" s="27" t="s">
        <v>110</v>
      </c>
      <c r="C116" s="27" t="s">
        <v>59</v>
      </c>
      <c r="D116" s="42"/>
      <c r="E116" s="28">
        <f>D116*E117*E118/10000</f>
        <v>0</v>
      </c>
      <c r="F116" s="28">
        <f>E116*F117*F118/10000</f>
        <v>0</v>
      </c>
      <c r="G116" s="28">
        <f>F116*G117*G118/10000</f>
        <v>0</v>
      </c>
      <c r="H116" s="28">
        <f>G116*H117*H118/10000</f>
        <v>0</v>
      </c>
      <c r="I116" s="28">
        <f t="shared" ref="I116:J116" si="43">H116*I117*I118/10000</f>
        <v>0</v>
      </c>
      <c r="J116" s="28">
        <f t="shared" si="43"/>
        <v>0</v>
      </c>
      <c r="K116" s="28">
        <v>0</v>
      </c>
    </row>
    <row r="117" spans="1:11" ht="51" customHeight="1" x14ac:dyDescent="0.3">
      <c r="A117" s="84"/>
      <c r="B117" s="27" t="s">
        <v>63</v>
      </c>
      <c r="C117" s="27" t="s">
        <v>55</v>
      </c>
      <c r="D117" s="42"/>
      <c r="E117" s="28"/>
      <c r="F117" s="28"/>
      <c r="G117" s="28"/>
      <c r="H117" s="28"/>
      <c r="I117" s="28"/>
      <c r="J117" s="28"/>
      <c r="K117" s="28"/>
    </row>
    <row r="118" spans="1:11" ht="26.25" customHeight="1" x14ac:dyDescent="0.3">
      <c r="A118" s="84"/>
      <c r="B118" s="27" t="s">
        <v>61</v>
      </c>
      <c r="C118" s="27" t="s">
        <v>57</v>
      </c>
      <c r="D118" s="42"/>
      <c r="E118" s="28"/>
      <c r="F118" s="28"/>
      <c r="G118" s="28"/>
      <c r="H118" s="28"/>
      <c r="I118" s="28"/>
      <c r="J118" s="28"/>
      <c r="K118" s="28"/>
    </row>
    <row r="119" spans="1:11" ht="26.25" customHeight="1" x14ac:dyDescent="0.3">
      <c r="A119" s="84" t="s">
        <v>111</v>
      </c>
      <c r="B119" s="27" t="s">
        <v>112</v>
      </c>
      <c r="C119" s="27" t="s">
        <v>59</v>
      </c>
      <c r="D119" s="42"/>
      <c r="E119" s="28">
        <f>D119*E120*E121/10000</f>
        <v>0</v>
      </c>
      <c r="F119" s="28">
        <f>E119*F120*F121/10000</f>
        <v>0</v>
      </c>
      <c r="G119" s="28">
        <f>F119*G120*G121/10000</f>
        <v>0</v>
      </c>
      <c r="H119" s="28">
        <f>G119*H120*H121/10000</f>
        <v>0</v>
      </c>
      <c r="I119" s="28">
        <f t="shared" ref="I119:J119" si="44">H119*I120*I121/10000</f>
        <v>0</v>
      </c>
      <c r="J119" s="28">
        <f t="shared" si="44"/>
        <v>0</v>
      </c>
      <c r="K119" s="28">
        <v>0</v>
      </c>
    </row>
    <row r="120" spans="1:11" ht="55.5" customHeight="1" x14ac:dyDescent="0.3">
      <c r="A120" s="84"/>
      <c r="B120" s="27" t="s">
        <v>63</v>
      </c>
      <c r="C120" s="27" t="s">
        <v>55</v>
      </c>
      <c r="D120" s="42"/>
      <c r="E120" s="28"/>
      <c r="F120" s="28"/>
      <c r="G120" s="28"/>
      <c r="H120" s="28"/>
      <c r="I120" s="28"/>
      <c r="J120" s="28"/>
      <c r="K120" s="28"/>
    </row>
    <row r="121" spans="1:11" ht="26.25" customHeight="1" x14ac:dyDescent="0.3">
      <c r="A121" s="84"/>
      <c r="B121" s="27" t="s">
        <v>61</v>
      </c>
      <c r="C121" s="27" t="s">
        <v>57</v>
      </c>
      <c r="D121" s="42"/>
      <c r="E121" s="28"/>
      <c r="F121" s="28"/>
      <c r="G121" s="28"/>
      <c r="H121" s="28"/>
      <c r="I121" s="28"/>
      <c r="J121" s="28"/>
      <c r="K121" s="28"/>
    </row>
    <row r="122" spans="1:11" ht="79.5" customHeight="1" x14ac:dyDescent="0.3">
      <c r="A122" s="84">
        <v>4</v>
      </c>
      <c r="B122" s="27" t="s">
        <v>113</v>
      </c>
      <c r="C122" s="27" t="s">
        <v>59</v>
      </c>
      <c r="D122" s="46"/>
      <c r="E122" s="28">
        <f>D122*E123*E124/10000</f>
        <v>0</v>
      </c>
      <c r="F122" s="28">
        <f>E122*F123*F124/10000</f>
        <v>0</v>
      </c>
      <c r="G122" s="28">
        <f>F122*G123*G124/10000</f>
        <v>0</v>
      </c>
      <c r="H122" s="28">
        <f>G122*H123*H124/10000</f>
        <v>0</v>
      </c>
      <c r="I122" s="28">
        <f t="shared" ref="I122:J122" si="45">H122*I123*I124/10000</f>
        <v>0</v>
      </c>
      <c r="J122" s="28">
        <f t="shared" si="45"/>
        <v>0</v>
      </c>
      <c r="K122" s="28">
        <v>0</v>
      </c>
    </row>
    <row r="123" spans="1:11" ht="51.75" customHeight="1" x14ac:dyDescent="0.3">
      <c r="A123" s="84"/>
      <c r="B123" s="27" t="s">
        <v>63</v>
      </c>
      <c r="C123" s="27" t="s">
        <v>55</v>
      </c>
      <c r="D123" s="42"/>
      <c r="E123" s="28"/>
      <c r="F123" s="28"/>
      <c r="G123" s="28"/>
      <c r="H123" s="28"/>
      <c r="I123" s="28"/>
      <c r="J123" s="28"/>
      <c r="K123" s="28"/>
    </row>
    <row r="124" spans="1:11" ht="27" customHeight="1" x14ac:dyDescent="0.3">
      <c r="A124" s="84"/>
      <c r="B124" s="27" t="s">
        <v>61</v>
      </c>
      <c r="C124" s="27" t="s">
        <v>57</v>
      </c>
      <c r="D124" s="42"/>
      <c r="E124" s="28"/>
      <c r="F124" s="28"/>
      <c r="G124" s="28"/>
      <c r="H124" s="28"/>
      <c r="I124" s="28"/>
      <c r="J124" s="28"/>
      <c r="K124" s="28"/>
    </row>
    <row r="125" spans="1:11" ht="94.5" customHeight="1" x14ac:dyDescent="0.3">
      <c r="A125" s="84" t="s">
        <v>37</v>
      </c>
      <c r="B125" s="27" t="s">
        <v>114</v>
      </c>
      <c r="C125" s="27" t="s">
        <v>59</v>
      </c>
      <c r="D125" s="46"/>
      <c r="E125" s="28">
        <f>D125*E126*E127/10000</f>
        <v>0</v>
      </c>
      <c r="F125" s="28">
        <f>E125*F126*F127/10000</f>
        <v>0</v>
      </c>
      <c r="G125" s="28">
        <f>F125*G126*G127/10000</f>
        <v>0</v>
      </c>
      <c r="H125" s="28">
        <f>G125*H126*H127/10000</f>
        <v>0</v>
      </c>
      <c r="I125" s="28">
        <f t="shared" ref="I125:J125" si="46">H125*I126*I127/10000</f>
        <v>0</v>
      </c>
      <c r="J125" s="28">
        <f t="shared" si="46"/>
        <v>0</v>
      </c>
      <c r="K125" s="28">
        <v>0</v>
      </c>
    </row>
    <row r="126" spans="1:11" ht="54" customHeight="1" x14ac:dyDescent="0.3">
      <c r="A126" s="84"/>
      <c r="B126" s="27" t="s">
        <v>63</v>
      </c>
      <c r="C126" s="27" t="s">
        <v>55</v>
      </c>
      <c r="D126" s="42"/>
      <c r="E126" s="28"/>
      <c r="F126" s="28"/>
      <c r="G126" s="28"/>
      <c r="H126" s="28"/>
      <c r="I126" s="28"/>
      <c r="J126" s="28"/>
      <c r="K126" s="28"/>
    </row>
    <row r="127" spans="1:11" ht="27" customHeight="1" x14ac:dyDescent="0.3">
      <c r="A127" s="84"/>
      <c r="B127" s="27" t="s">
        <v>61</v>
      </c>
      <c r="C127" s="27" t="s">
        <v>57</v>
      </c>
      <c r="D127" s="42"/>
      <c r="E127" s="28"/>
      <c r="F127" s="28"/>
      <c r="G127" s="28"/>
      <c r="H127" s="28"/>
      <c r="I127" s="28"/>
      <c r="J127" s="28"/>
      <c r="K127" s="28"/>
    </row>
    <row r="128" spans="1:11" ht="27" customHeight="1" x14ac:dyDescent="0.3">
      <c r="A128" s="78" t="s">
        <v>0</v>
      </c>
      <c r="B128" s="78" t="s">
        <v>1</v>
      </c>
      <c r="C128" s="78" t="s">
        <v>2</v>
      </c>
      <c r="D128" s="40" t="s">
        <v>3</v>
      </c>
      <c r="E128" s="8" t="s">
        <v>4</v>
      </c>
      <c r="F128" s="75" t="s">
        <v>5</v>
      </c>
      <c r="G128" s="76"/>
      <c r="H128" s="76"/>
      <c r="I128" s="76"/>
      <c r="J128" s="76"/>
      <c r="K128" s="77"/>
    </row>
    <row r="129" spans="1:11" x14ac:dyDescent="0.3">
      <c r="A129" s="78"/>
      <c r="B129" s="78"/>
      <c r="C129" s="78"/>
      <c r="D129" s="9">
        <v>2018</v>
      </c>
      <c r="E129" s="8">
        <v>2019</v>
      </c>
      <c r="F129" s="9">
        <v>2020</v>
      </c>
      <c r="G129" s="9">
        <v>2021</v>
      </c>
      <c r="H129" s="9">
        <v>2022</v>
      </c>
      <c r="I129" s="9">
        <v>2023</v>
      </c>
      <c r="J129" s="9">
        <v>2024</v>
      </c>
      <c r="K129" s="9">
        <v>2025</v>
      </c>
    </row>
    <row r="130" spans="1:11" x14ac:dyDescent="0.3">
      <c r="A130" s="19" t="s">
        <v>120</v>
      </c>
      <c r="B130" s="78" t="s">
        <v>121</v>
      </c>
      <c r="C130" s="78"/>
      <c r="D130" s="78"/>
      <c r="E130" s="78"/>
      <c r="F130" s="78"/>
      <c r="G130" s="78"/>
      <c r="H130" s="78"/>
      <c r="I130" s="78"/>
      <c r="J130" s="78"/>
    </row>
    <row r="131" spans="1:11" ht="33.75" customHeight="1" x14ac:dyDescent="0.3">
      <c r="A131" s="84">
        <v>1</v>
      </c>
      <c r="B131" s="11" t="s">
        <v>122</v>
      </c>
      <c r="C131" s="11" t="s">
        <v>59</v>
      </c>
      <c r="D131" s="50">
        <v>1122715.3999999999</v>
      </c>
      <c r="E131" s="50">
        <f>D131*E132*E133/10000</f>
        <v>1140678.8463999999</v>
      </c>
      <c r="F131" s="50">
        <f>1180.602558*1000</f>
        <v>1180602.558</v>
      </c>
      <c r="G131" s="50">
        <f>F131*1.038</f>
        <v>1225465.455204</v>
      </c>
      <c r="H131" s="50">
        <f>G131*1.039</f>
        <v>1273258.6079569559</v>
      </c>
      <c r="I131" s="50">
        <f>H131*1.039</f>
        <v>1322915.693667277</v>
      </c>
      <c r="J131" s="50">
        <f>I131*1.039</f>
        <v>1374509.4057203007</v>
      </c>
      <c r="K131" s="50">
        <f>J131</f>
        <v>1374509.4057203007</v>
      </c>
    </row>
    <row r="132" spans="1:11" ht="32.25" customHeight="1" x14ac:dyDescent="0.3">
      <c r="A132" s="84"/>
      <c r="B132" s="11" t="s">
        <v>123</v>
      </c>
      <c r="C132" s="11" t="s">
        <v>124</v>
      </c>
      <c r="D132" s="45"/>
      <c r="E132" s="50">
        <v>96.577946768060841</v>
      </c>
      <c r="F132" s="50">
        <v>99.903474903474887</v>
      </c>
      <c r="G132" s="50">
        <v>99.903474903474887</v>
      </c>
      <c r="H132" s="50">
        <v>100</v>
      </c>
      <c r="I132" s="50">
        <v>99.903474903474887</v>
      </c>
      <c r="J132" s="50">
        <v>99.903474903474887</v>
      </c>
      <c r="K132" s="50">
        <v>99.903474903474887</v>
      </c>
    </row>
    <row r="133" spans="1:11" ht="30" customHeight="1" x14ac:dyDescent="0.3">
      <c r="A133" s="84"/>
      <c r="B133" s="11" t="s">
        <v>61</v>
      </c>
      <c r="C133" s="11" t="s">
        <v>57</v>
      </c>
      <c r="D133" s="45"/>
      <c r="E133" s="50">
        <v>105.2</v>
      </c>
      <c r="F133" s="50">
        <v>103.6</v>
      </c>
      <c r="G133" s="50">
        <v>103.9</v>
      </c>
      <c r="H133" s="50">
        <v>103.9</v>
      </c>
      <c r="I133" s="50">
        <v>104</v>
      </c>
      <c r="J133" s="50">
        <v>104</v>
      </c>
      <c r="K133" s="50">
        <v>104</v>
      </c>
    </row>
    <row r="134" spans="1:11" ht="41.25" customHeight="1" x14ac:dyDescent="0.3">
      <c r="A134" s="84">
        <v>2</v>
      </c>
      <c r="B134" s="11" t="s">
        <v>125</v>
      </c>
      <c r="C134" s="11" t="s">
        <v>59</v>
      </c>
      <c r="D134" s="50">
        <v>15239.5</v>
      </c>
      <c r="E134" s="50">
        <f t="shared" ref="E134:J134" si="47">D134*E135*E136/10000</f>
        <v>15644.596388999998</v>
      </c>
      <c r="F134" s="50">
        <f t="shared" si="47"/>
        <v>15918.455048789445</v>
      </c>
      <c r="G134" s="50">
        <f t="shared" si="47"/>
        <v>16292.029351874435</v>
      </c>
      <c r="H134" s="50">
        <f t="shared" si="47"/>
        <v>16674.370696704224</v>
      </c>
      <c r="I134" s="50">
        <f t="shared" si="47"/>
        <v>17047.476415413679</v>
      </c>
      <c r="J134" s="50">
        <f t="shared" si="47"/>
        <v>17482.067731671817</v>
      </c>
      <c r="K134" s="50">
        <f>J134</f>
        <v>17482.067731671817</v>
      </c>
    </row>
    <row r="135" spans="1:11" ht="33" customHeight="1" x14ac:dyDescent="0.3">
      <c r="A135" s="84"/>
      <c r="B135" s="11" t="s">
        <v>126</v>
      </c>
      <c r="C135" s="11" t="s">
        <v>124</v>
      </c>
      <c r="D135" s="45"/>
      <c r="E135" s="50">
        <v>98.9</v>
      </c>
      <c r="F135" s="50">
        <v>98.5</v>
      </c>
      <c r="G135" s="50">
        <v>98.6</v>
      </c>
      <c r="H135" s="50">
        <v>98.6</v>
      </c>
      <c r="I135" s="50">
        <v>98.4</v>
      </c>
      <c r="J135" s="50">
        <v>98.7</v>
      </c>
      <c r="K135" s="50">
        <v>98.7</v>
      </c>
    </row>
    <row r="136" spans="1:11" ht="37.5" customHeight="1" x14ac:dyDescent="0.3">
      <c r="A136" s="84"/>
      <c r="B136" s="11" t="s">
        <v>61</v>
      </c>
      <c r="C136" s="11" t="s">
        <v>57</v>
      </c>
      <c r="D136" s="45"/>
      <c r="E136" s="50">
        <v>103.8</v>
      </c>
      <c r="F136" s="50">
        <v>103.3</v>
      </c>
      <c r="G136" s="50">
        <v>103.8</v>
      </c>
      <c r="H136" s="50">
        <v>103.8</v>
      </c>
      <c r="I136" s="50">
        <v>103.9</v>
      </c>
      <c r="J136" s="50">
        <v>103.9</v>
      </c>
      <c r="K136" s="50">
        <v>103.9</v>
      </c>
    </row>
    <row r="137" spans="1:11" ht="26.4" x14ac:dyDescent="0.3">
      <c r="A137" s="89" t="s">
        <v>32</v>
      </c>
      <c r="B137" s="23" t="s">
        <v>127</v>
      </c>
      <c r="C137" s="23" t="s">
        <v>59</v>
      </c>
      <c r="D137" s="50">
        <v>541562.5</v>
      </c>
      <c r="E137" s="50">
        <f t="shared" ref="E137:J137" si="48">D137*E138*E139/10000</f>
        <v>549144.375</v>
      </c>
      <c r="F137" s="50">
        <f t="shared" si="48"/>
        <v>557438.24004421616</v>
      </c>
      <c r="G137" s="50">
        <f t="shared" si="48"/>
        <v>571912.37538263889</v>
      </c>
      <c r="H137" s="50">
        <f t="shared" si="48"/>
        <v>586782.09714258753</v>
      </c>
      <c r="I137" s="50">
        <f>H137*I138*I139/10000</f>
        <v>603211.99586257979</v>
      </c>
      <c r="J137" s="50">
        <f t="shared" si="48"/>
        <v>621308.35573845706</v>
      </c>
      <c r="K137" s="50">
        <v>621308.35573845741</v>
      </c>
    </row>
    <row r="138" spans="1:11" ht="26.4" x14ac:dyDescent="0.3">
      <c r="A138" s="89"/>
      <c r="B138" s="23" t="s">
        <v>128</v>
      </c>
      <c r="C138" s="23" t="s">
        <v>124</v>
      </c>
      <c r="D138" s="45"/>
      <c r="E138" s="50">
        <v>96.940726577437871</v>
      </c>
      <c r="F138" s="50">
        <v>97.418738049713198</v>
      </c>
      <c r="G138" s="50">
        <v>98.272552783109418</v>
      </c>
      <c r="H138" s="50">
        <v>98.275862068965523</v>
      </c>
      <c r="I138" s="50">
        <v>98.656429942418399</v>
      </c>
      <c r="J138" s="50">
        <v>98.943323727185401</v>
      </c>
      <c r="K138" s="50">
        <v>98.943323727185401</v>
      </c>
    </row>
    <row r="139" spans="1:11" ht="27.75" customHeight="1" x14ac:dyDescent="0.3">
      <c r="A139" s="89"/>
      <c r="B139" s="23" t="s">
        <v>61</v>
      </c>
      <c r="C139" s="23" t="s">
        <v>57</v>
      </c>
      <c r="D139" s="45"/>
      <c r="E139" s="50">
        <v>104.6</v>
      </c>
      <c r="F139" s="50">
        <v>104.2</v>
      </c>
      <c r="G139" s="50">
        <v>104.4</v>
      </c>
      <c r="H139" s="50">
        <v>104.4</v>
      </c>
      <c r="I139" s="50">
        <v>104.2</v>
      </c>
      <c r="J139" s="50">
        <v>104.1</v>
      </c>
      <c r="K139" s="50">
        <v>104.1</v>
      </c>
    </row>
    <row r="140" spans="1:11" ht="42.75" customHeight="1" x14ac:dyDescent="0.35">
      <c r="A140" s="90"/>
      <c r="B140" s="90"/>
      <c r="C140" s="90"/>
      <c r="D140" s="90"/>
      <c r="E140" s="90"/>
      <c r="F140" s="90"/>
      <c r="G140" s="90"/>
      <c r="H140" s="90"/>
      <c r="I140" s="60"/>
      <c r="J140" s="60"/>
      <c r="K140" s="70"/>
    </row>
    <row r="141" spans="1:11" ht="24.75" customHeight="1" x14ac:dyDescent="0.3">
      <c r="A141" s="78" t="s">
        <v>0</v>
      </c>
      <c r="B141" s="78" t="s">
        <v>1</v>
      </c>
      <c r="C141" s="78" t="s">
        <v>2</v>
      </c>
      <c r="D141" s="56" t="s">
        <v>3</v>
      </c>
      <c r="E141" s="56" t="s">
        <v>4</v>
      </c>
      <c r="F141" s="75" t="s">
        <v>5</v>
      </c>
      <c r="G141" s="76"/>
      <c r="H141" s="76"/>
      <c r="I141" s="76"/>
      <c r="J141" s="76"/>
      <c r="K141" s="77"/>
    </row>
    <row r="142" spans="1:11" x14ac:dyDescent="0.3">
      <c r="A142" s="78"/>
      <c r="B142" s="78"/>
      <c r="C142" s="78"/>
      <c r="D142" s="9">
        <v>2018</v>
      </c>
      <c r="E142" s="56">
        <v>2019</v>
      </c>
      <c r="F142" s="9">
        <v>2020</v>
      </c>
      <c r="G142" s="9">
        <v>2021</v>
      </c>
      <c r="H142" s="9">
        <v>2022</v>
      </c>
      <c r="I142" s="9">
        <v>2023</v>
      </c>
      <c r="J142" s="9">
        <v>2024</v>
      </c>
      <c r="K142" s="9">
        <v>2025</v>
      </c>
    </row>
    <row r="143" spans="1:11" x14ac:dyDescent="0.3">
      <c r="A143" s="31" t="s">
        <v>129</v>
      </c>
      <c r="B143" s="91" t="s">
        <v>130</v>
      </c>
      <c r="C143" s="91"/>
      <c r="D143" s="91"/>
      <c r="E143" s="91"/>
      <c r="F143" s="91"/>
      <c r="G143" s="91"/>
      <c r="H143" s="91"/>
      <c r="I143" s="91"/>
      <c r="J143" s="91"/>
    </row>
    <row r="144" spans="1:11" ht="41.25" customHeight="1" x14ac:dyDescent="0.3">
      <c r="A144" s="89">
        <v>1</v>
      </c>
      <c r="B144" s="23" t="s">
        <v>131</v>
      </c>
      <c r="C144" s="23" t="s">
        <v>59</v>
      </c>
      <c r="D144" s="41">
        <v>1987048</v>
      </c>
      <c r="E144" s="41">
        <f>D144*E145*E146/10000</f>
        <v>2048646.4879999999</v>
      </c>
      <c r="F144" s="41">
        <f>E144*F145*F146/10000</f>
        <v>2127832.1855707522</v>
      </c>
      <c r="G144" s="41">
        <f>F144*G145*G146/10000</f>
        <v>2261127.43460968</v>
      </c>
      <c r="H144" s="41">
        <f>G144*H145*H146/10000</f>
        <v>2442011.1537070079</v>
      </c>
      <c r="I144" s="41">
        <f t="shared" ref="I144:J144" si="49">H144*I145*I146/10000</f>
        <v>2680434.4143421482</v>
      </c>
      <c r="J144" s="41">
        <f t="shared" si="49"/>
        <v>2976050.9971838854</v>
      </c>
      <c r="K144" s="41">
        <v>2976050.9971838854</v>
      </c>
    </row>
    <row r="145" spans="1:11" ht="51.75" customHeight="1" x14ac:dyDescent="0.3">
      <c r="A145" s="89"/>
      <c r="B145" s="23" t="s">
        <v>132</v>
      </c>
      <c r="C145" s="23" t="s">
        <v>55</v>
      </c>
      <c r="D145" s="42"/>
      <c r="E145" s="28">
        <v>98.097050428163655</v>
      </c>
      <c r="F145" s="28">
        <v>99.870450959215148</v>
      </c>
      <c r="G145" s="28">
        <v>102.07912439389008</v>
      </c>
      <c r="H145" s="28">
        <v>103.74612258283933</v>
      </c>
      <c r="I145" s="28">
        <v>105.44034360484538</v>
      </c>
      <c r="J145" s="28">
        <v>106.55343744328425</v>
      </c>
      <c r="K145" s="28">
        <v>106.55343744328425</v>
      </c>
    </row>
    <row r="146" spans="1:11" ht="26.4" x14ac:dyDescent="0.3">
      <c r="A146" s="89"/>
      <c r="B146" s="23" t="s">
        <v>61</v>
      </c>
      <c r="C146" s="23" t="s">
        <v>57</v>
      </c>
      <c r="D146" s="42"/>
      <c r="E146" s="28">
        <v>105.1</v>
      </c>
      <c r="F146" s="28">
        <v>104</v>
      </c>
      <c r="G146" s="28">
        <v>104.1</v>
      </c>
      <c r="H146" s="28">
        <v>104.1</v>
      </c>
      <c r="I146" s="28">
        <v>104.1</v>
      </c>
      <c r="J146" s="28">
        <v>104.2</v>
      </c>
      <c r="K146" s="28">
        <v>104.2</v>
      </c>
    </row>
    <row r="147" spans="1:11" ht="26.25" customHeight="1" x14ac:dyDescent="0.3">
      <c r="A147" s="59" t="s">
        <v>133</v>
      </c>
      <c r="B147" s="23" t="s">
        <v>134</v>
      </c>
      <c r="C147" s="23" t="s">
        <v>59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</row>
    <row r="148" spans="1:11" ht="26.4" x14ac:dyDescent="0.3">
      <c r="A148" s="59" t="s">
        <v>135</v>
      </c>
      <c r="B148" s="23" t="s">
        <v>136</v>
      </c>
      <c r="C148" s="23" t="s">
        <v>59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</row>
    <row r="149" spans="1:11" ht="26.4" x14ac:dyDescent="0.3">
      <c r="A149" s="59" t="s">
        <v>137</v>
      </c>
      <c r="B149" s="23" t="s">
        <v>138</v>
      </c>
      <c r="C149" s="23" t="s">
        <v>59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</row>
    <row r="150" spans="1:11" ht="27" customHeight="1" x14ac:dyDescent="0.3">
      <c r="A150" s="59" t="s">
        <v>139</v>
      </c>
      <c r="B150" s="23" t="s">
        <v>140</v>
      </c>
      <c r="C150" s="23" t="s">
        <v>59</v>
      </c>
      <c r="D150" s="41">
        <v>1745889</v>
      </c>
      <c r="E150" s="41">
        <f>D150*1.031</f>
        <v>1800011.5589999999</v>
      </c>
      <c r="F150" s="41">
        <f>E150*1.07</f>
        <v>1926012.3681300001</v>
      </c>
      <c r="G150" s="41">
        <f>F150*1.063</f>
        <v>2047351.14732219</v>
      </c>
      <c r="H150" s="41">
        <f>G150*1.058</f>
        <v>2166097.5138668772</v>
      </c>
      <c r="I150" s="41">
        <f>H150*1.058</f>
        <v>2291731.169671156</v>
      </c>
      <c r="J150" s="41">
        <f>I150*1.053</f>
        <v>2413192.9216637271</v>
      </c>
      <c r="K150" s="41">
        <v>2413192.9216637271</v>
      </c>
    </row>
    <row r="151" spans="1:11" ht="27.75" customHeight="1" x14ac:dyDescent="0.3">
      <c r="A151" s="59" t="s">
        <v>141</v>
      </c>
      <c r="B151" s="23" t="s">
        <v>142</v>
      </c>
      <c r="C151" s="23" t="s">
        <v>59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</row>
    <row r="152" spans="1:11" ht="42.75" customHeight="1" x14ac:dyDescent="0.3">
      <c r="A152" s="59" t="s">
        <v>143</v>
      </c>
      <c r="B152" s="23" t="s">
        <v>144</v>
      </c>
      <c r="C152" s="23" t="s">
        <v>59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</row>
    <row r="153" spans="1:11" ht="27" customHeight="1" x14ac:dyDescent="0.3">
      <c r="A153" s="59" t="s">
        <v>145</v>
      </c>
      <c r="B153" s="23" t="s">
        <v>146</v>
      </c>
      <c r="C153" s="23" t="s">
        <v>59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</row>
    <row r="154" spans="1:11" ht="27" customHeight="1" x14ac:dyDescent="0.3">
      <c r="A154" s="59" t="s">
        <v>286</v>
      </c>
      <c r="B154" s="23" t="s">
        <v>147</v>
      </c>
      <c r="C154" s="23" t="s">
        <v>59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</row>
    <row r="155" spans="1:11" ht="31.5" customHeight="1" x14ac:dyDescent="0.3">
      <c r="A155" s="57" t="s">
        <v>32</v>
      </c>
      <c r="B155" s="11" t="s">
        <v>148</v>
      </c>
      <c r="C155" s="11" t="s">
        <v>59</v>
      </c>
      <c r="D155" s="41">
        <f t="shared" ref="D155:J155" si="50">D144</f>
        <v>1987048</v>
      </c>
      <c r="E155" s="41">
        <f t="shared" si="50"/>
        <v>2048646.4879999999</v>
      </c>
      <c r="F155" s="41">
        <f t="shared" si="50"/>
        <v>2127832.1855707522</v>
      </c>
      <c r="G155" s="41">
        <f t="shared" si="50"/>
        <v>2261127.43460968</v>
      </c>
      <c r="H155" s="41">
        <f t="shared" si="50"/>
        <v>2442011.1537070079</v>
      </c>
      <c r="I155" s="41">
        <f t="shared" si="50"/>
        <v>2680434.4143421482</v>
      </c>
      <c r="J155" s="41">
        <f t="shared" si="50"/>
        <v>2976050.9971838854</v>
      </c>
      <c r="K155" s="41">
        <v>2976050.9971838854</v>
      </c>
    </row>
    <row r="156" spans="1:11" ht="27" customHeight="1" x14ac:dyDescent="0.3">
      <c r="A156" s="57" t="s">
        <v>65</v>
      </c>
      <c r="B156" s="11" t="s">
        <v>149</v>
      </c>
      <c r="C156" s="11" t="s">
        <v>59</v>
      </c>
      <c r="D156" s="41">
        <v>1810123</v>
      </c>
      <c r="E156" s="41">
        <f>E155*0.91096</f>
        <v>1866235.0047084799</v>
      </c>
      <c r="F156" s="41">
        <f t="shared" ref="F156:K156" si="51">F155*0.91096</f>
        <v>1938370.0077675325</v>
      </c>
      <c r="G156" s="41">
        <f t="shared" si="51"/>
        <v>2059796.6478320342</v>
      </c>
      <c r="H156" s="41">
        <f t="shared" si="51"/>
        <v>2224574.4805809357</v>
      </c>
      <c r="I156" s="41">
        <f t="shared" si="51"/>
        <v>2441768.5340891234</v>
      </c>
      <c r="J156" s="41">
        <f t="shared" si="51"/>
        <v>2711063.4163946323</v>
      </c>
      <c r="K156" s="41">
        <f t="shared" si="51"/>
        <v>2711063.4163946323</v>
      </c>
    </row>
    <row r="157" spans="1:11" ht="43.2" customHeight="1" x14ac:dyDescent="0.3">
      <c r="A157" s="57" t="s">
        <v>67</v>
      </c>
      <c r="B157" s="11" t="s">
        <v>150</v>
      </c>
      <c r="C157" s="11"/>
      <c r="D157" s="41">
        <v>176925</v>
      </c>
      <c r="E157" s="41">
        <f>E155-E156</f>
        <v>182411.48329152004</v>
      </c>
      <c r="F157" s="41">
        <f t="shared" ref="F157:K157" si="52">F155-F156</f>
        <v>189462.17780321976</v>
      </c>
      <c r="G157" s="41">
        <f t="shared" si="52"/>
        <v>201330.78677764582</v>
      </c>
      <c r="H157" s="41">
        <f t="shared" si="52"/>
        <v>217436.67312607216</v>
      </c>
      <c r="I157" s="41">
        <f t="shared" si="52"/>
        <v>238665.88025302486</v>
      </c>
      <c r="J157" s="41">
        <f t="shared" si="52"/>
        <v>264987.58078925312</v>
      </c>
      <c r="K157" s="41">
        <f t="shared" si="52"/>
        <v>264987.58078925312</v>
      </c>
    </row>
    <row r="158" spans="1:11" ht="24.75" customHeight="1" x14ac:dyDescent="0.3">
      <c r="A158" s="84" t="s">
        <v>151</v>
      </c>
      <c r="B158" s="32" t="s">
        <v>152</v>
      </c>
      <c r="C158" s="11" t="s">
        <v>59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</row>
    <row r="159" spans="1:11" ht="24.75" customHeight="1" x14ac:dyDescent="0.3">
      <c r="A159" s="84"/>
      <c r="B159" s="32" t="s">
        <v>153</v>
      </c>
      <c r="C159" s="11" t="s">
        <v>59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</row>
    <row r="160" spans="1:11" ht="31.5" customHeight="1" x14ac:dyDescent="0.3">
      <c r="A160" s="57" t="s">
        <v>154</v>
      </c>
      <c r="B160" s="32" t="s">
        <v>155</v>
      </c>
      <c r="C160" s="11" t="s">
        <v>59</v>
      </c>
      <c r="D160" s="41">
        <v>112301</v>
      </c>
      <c r="E160" s="41">
        <f t="shared" ref="E160:E162" si="53">D160*1.031</f>
        <v>115782.33099999999</v>
      </c>
      <c r="F160" s="41">
        <f t="shared" ref="F160:F162" si="54">E160*1.07</f>
        <v>123887.09417</v>
      </c>
      <c r="G160" s="41">
        <f t="shared" ref="G160:G162" si="55">F160*1.063</f>
        <v>131691.98110270998</v>
      </c>
      <c r="H160" s="41">
        <f t="shared" ref="H160:I160" si="56">G160*1.058</f>
        <v>139330.11600666717</v>
      </c>
      <c r="I160" s="41">
        <f t="shared" si="56"/>
        <v>147411.26273505387</v>
      </c>
      <c r="J160" s="41">
        <f t="shared" ref="J160:J162" si="57">I160*1.053</f>
        <v>155224.05966001173</v>
      </c>
      <c r="K160" s="41">
        <v>155224.05966001173</v>
      </c>
    </row>
    <row r="161" spans="1:11" ht="31.5" customHeight="1" x14ac:dyDescent="0.3">
      <c r="A161" s="57" t="s">
        <v>156</v>
      </c>
      <c r="B161" s="33" t="s">
        <v>157</v>
      </c>
      <c r="C161" s="11" t="s">
        <v>59</v>
      </c>
      <c r="D161" s="41">
        <v>11122</v>
      </c>
      <c r="E161" s="41">
        <f t="shared" si="53"/>
        <v>11466.781999999999</v>
      </c>
      <c r="F161" s="41">
        <f t="shared" si="54"/>
        <v>12269.45674</v>
      </c>
      <c r="G161" s="41">
        <f t="shared" si="55"/>
        <v>13042.432514619999</v>
      </c>
      <c r="H161" s="41">
        <f t="shared" ref="H161:I161" si="58">G161*1.058</f>
        <v>13798.89360046796</v>
      </c>
      <c r="I161" s="41">
        <f t="shared" si="58"/>
        <v>14599.229429295103</v>
      </c>
      <c r="J161" s="41">
        <f t="shared" si="57"/>
        <v>15372.988589047742</v>
      </c>
      <c r="K161" s="41">
        <v>15372.988589047742</v>
      </c>
    </row>
    <row r="162" spans="1:11" ht="31.5" customHeight="1" x14ac:dyDescent="0.3">
      <c r="A162" s="57" t="s">
        <v>158</v>
      </c>
      <c r="B162" s="33" t="s">
        <v>159</v>
      </c>
      <c r="C162" s="11" t="s">
        <v>59</v>
      </c>
      <c r="D162" s="41">
        <v>51980</v>
      </c>
      <c r="E162" s="41">
        <f t="shared" si="53"/>
        <v>53591.38</v>
      </c>
      <c r="F162" s="41">
        <f t="shared" si="54"/>
        <v>57342.776599999997</v>
      </c>
      <c r="G162" s="41">
        <f t="shared" si="55"/>
        <v>60955.371525799994</v>
      </c>
      <c r="H162" s="41">
        <f t="shared" ref="H162:I162" si="59">G162*1.058</f>
        <v>64490.7830742964</v>
      </c>
      <c r="I162" s="41">
        <f t="shared" si="59"/>
        <v>68231.248492605591</v>
      </c>
      <c r="J162" s="41">
        <f t="shared" si="57"/>
        <v>71847.504662713676</v>
      </c>
      <c r="K162" s="41">
        <v>71847.504662713676</v>
      </c>
    </row>
    <row r="163" spans="1:11" ht="40.5" customHeight="1" x14ac:dyDescent="0.3">
      <c r="A163" s="57" t="s">
        <v>160</v>
      </c>
      <c r="B163" s="33" t="s">
        <v>161</v>
      </c>
      <c r="C163" s="11" t="s">
        <v>59</v>
      </c>
      <c r="D163" s="41">
        <f>D160-D161-D162</f>
        <v>49199</v>
      </c>
      <c r="E163" s="41">
        <f t="shared" ref="E163" si="60">E160-E161-E162</f>
        <v>50724.169000000002</v>
      </c>
      <c r="F163" s="41">
        <f t="shared" ref="F163" si="61">F160-F161-F162</f>
        <v>54274.860830000005</v>
      </c>
      <c r="G163" s="41">
        <f t="shared" ref="G163" si="62">G160-G161-G162</f>
        <v>57694.177062289986</v>
      </c>
      <c r="H163" s="41">
        <f t="shared" ref="H163" si="63">H160-H161-H162</f>
        <v>61040.439331902817</v>
      </c>
      <c r="I163" s="41">
        <f t="shared" ref="I163" si="64">I160-I161-I162</f>
        <v>64580.784813153165</v>
      </c>
      <c r="J163" s="41">
        <f t="shared" ref="J163" si="65">J160-J161-J162</f>
        <v>68003.566408250306</v>
      </c>
      <c r="K163" s="41">
        <f t="shared" ref="K163" si="66">K160-K161-K162</f>
        <v>68003.566408250306</v>
      </c>
    </row>
    <row r="164" spans="1:11" ht="25.5" customHeight="1" x14ac:dyDescent="0.3">
      <c r="A164" s="57" t="s">
        <v>162</v>
      </c>
      <c r="B164" s="32" t="s">
        <v>163</v>
      </c>
      <c r="C164" s="11" t="s">
        <v>59</v>
      </c>
      <c r="D164" s="41">
        <v>6411</v>
      </c>
      <c r="E164" s="41">
        <v>6609.7</v>
      </c>
      <c r="F164" s="41">
        <f>E164*1.07</f>
        <v>7072.3789999999999</v>
      </c>
      <c r="G164" s="41">
        <f>F164*1.063</f>
        <v>7517.9388769999996</v>
      </c>
      <c r="H164" s="41">
        <f>G164*1.058</f>
        <v>7953.9793318660004</v>
      </c>
      <c r="I164" s="41">
        <f>H164*1.058</f>
        <v>8415.3101331142279</v>
      </c>
      <c r="J164" s="41">
        <f>I164*1.053</f>
        <v>8861.3215701692807</v>
      </c>
      <c r="K164" s="41">
        <v>8861.3765369884059</v>
      </c>
    </row>
    <row r="165" spans="1:11" ht="26.25" customHeight="1" x14ac:dyDescent="0.3">
      <c r="A165" s="57" t="s">
        <v>164</v>
      </c>
      <c r="B165" s="32" t="s">
        <v>165</v>
      </c>
      <c r="C165" s="11" t="s">
        <v>59</v>
      </c>
      <c r="D165" s="41">
        <f>D155-D156-D160-D164</f>
        <v>58213</v>
      </c>
      <c r="E165" s="41">
        <f t="shared" ref="E165:K165" si="67">E155-E156-E160-E164</f>
        <v>60019.45229152005</v>
      </c>
      <c r="F165" s="41">
        <f t="shared" si="67"/>
        <v>58502.704633219764</v>
      </c>
      <c r="G165" s="41">
        <f t="shared" si="67"/>
        <v>62120.866797935836</v>
      </c>
      <c r="H165" s="41">
        <f t="shared" si="67"/>
        <v>70152.57778753899</v>
      </c>
      <c r="I165" s="41">
        <f t="shared" si="67"/>
        <v>82839.307384856773</v>
      </c>
      <c r="J165" s="41">
        <f t="shared" si="67"/>
        <v>100902.19955907211</v>
      </c>
      <c r="K165" s="41">
        <f t="shared" si="67"/>
        <v>100902.14459225298</v>
      </c>
    </row>
    <row r="166" spans="1:11" ht="40.5" customHeight="1" x14ac:dyDescent="0.35">
      <c r="A166" s="85"/>
      <c r="B166" s="85"/>
      <c r="C166" s="85"/>
      <c r="D166" s="85"/>
      <c r="E166" s="85"/>
      <c r="F166" s="85"/>
      <c r="G166" s="85"/>
      <c r="H166" s="85"/>
      <c r="I166" s="58"/>
      <c r="J166" s="58"/>
      <c r="K166" s="69"/>
    </row>
    <row r="167" spans="1:11" ht="27.75" customHeight="1" x14ac:dyDescent="0.3">
      <c r="A167" s="78" t="s">
        <v>0</v>
      </c>
      <c r="B167" s="78" t="s">
        <v>1</v>
      </c>
      <c r="C167" s="78" t="s">
        <v>2</v>
      </c>
      <c r="D167" s="56" t="s">
        <v>3</v>
      </c>
      <c r="E167" s="56" t="s">
        <v>4</v>
      </c>
      <c r="F167" s="75" t="s">
        <v>5</v>
      </c>
      <c r="G167" s="76"/>
      <c r="H167" s="76"/>
      <c r="I167" s="76"/>
      <c r="J167" s="76"/>
      <c r="K167" s="77"/>
    </row>
    <row r="168" spans="1:11" x14ac:dyDescent="0.3">
      <c r="A168" s="78"/>
      <c r="B168" s="78"/>
      <c r="C168" s="78"/>
      <c r="D168" s="9">
        <v>2018</v>
      </c>
      <c r="E168" s="56">
        <v>2019</v>
      </c>
      <c r="F168" s="9">
        <v>2020</v>
      </c>
      <c r="G168" s="9">
        <v>2021</v>
      </c>
      <c r="H168" s="9">
        <v>2022</v>
      </c>
      <c r="I168" s="9">
        <v>2023</v>
      </c>
      <c r="J168" s="9">
        <v>2024</v>
      </c>
      <c r="K168" s="9">
        <v>2025</v>
      </c>
    </row>
    <row r="169" spans="1:11" ht="18.75" customHeight="1" x14ac:dyDescent="0.3">
      <c r="A169" s="19" t="s">
        <v>166</v>
      </c>
      <c r="B169" s="78" t="s">
        <v>167</v>
      </c>
      <c r="C169" s="78"/>
      <c r="D169" s="78"/>
      <c r="E169" s="78"/>
      <c r="F169" s="78"/>
      <c r="G169" s="78"/>
      <c r="H169" s="78"/>
      <c r="I169" s="78"/>
      <c r="J169" s="78"/>
    </row>
    <row r="170" spans="1:11" ht="40.5" customHeight="1" x14ac:dyDescent="0.3">
      <c r="A170" s="92">
        <v>1</v>
      </c>
      <c r="B170" s="34" t="s">
        <v>168</v>
      </c>
      <c r="C170" s="34" t="s">
        <v>59</v>
      </c>
      <c r="D170" s="47">
        <v>0</v>
      </c>
      <c r="E170" s="47">
        <f t="shared" ref="E170:J170" si="68">D170*E171*E172/10000</f>
        <v>0</v>
      </c>
      <c r="F170" s="47">
        <f t="shared" si="68"/>
        <v>0</v>
      </c>
      <c r="G170" s="47">
        <f t="shared" si="68"/>
        <v>0</v>
      </c>
      <c r="H170" s="47">
        <f t="shared" si="68"/>
        <v>0</v>
      </c>
      <c r="I170" s="47">
        <f t="shared" si="68"/>
        <v>0</v>
      </c>
      <c r="J170" s="47">
        <f t="shared" si="68"/>
        <v>0</v>
      </c>
      <c r="K170" s="47">
        <v>0</v>
      </c>
    </row>
    <row r="171" spans="1:11" ht="52.5" customHeight="1" x14ac:dyDescent="0.3">
      <c r="A171" s="92"/>
      <c r="B171" s="34" t="s">
        <v>63</v>
      </c>
      <c r="C171" s="34" t="s">
        <v>55</v>
      </c>
      <c r="D171" s="47">
        <v>105.1</v>
      </c>
      <c r="E171" s="47">
        <v>105.5</v>
      </c>
      <c r="F171" s="47">
        <v>105.3</v>
      </c>
      <c r="G171" s="47">
        <v>105.1</v>
      </c>
      <c r="H171" s="47">
        <v>104.7</v>
      </c>
      <c r="I171" s="47">
        <v>104.9</v>
      </c>
      <c r="J171" s="47">
        <v>105</v>
      </c>
      <c r="K171" s="47">
        <v>105</v>
      </c>
    </row>
    <row r="172" spans="1:11" ht="33" customHeight="1" x14ac:dyDescent="0.3">
      <c r="A172" s="92"/>
      <c r="B172" s="34" t="s">
        <v>61</v>
      </c>
      <c r="C172" s="34" t="s">
        <v>57</v>
      </c>
      <c r="D172" s="47">
        <v>105.2</v>
      </c>
      <c r="E172" s="47">
        <v>105.7</v>
      </c>
      <c r="F172" s="47">
        <v>105.5</v>
      </c>
      <c r="G172" s="47">
        <v>105.4</v>
      </c>
      <c r="H172" s="47">
        <v>105.1</v>
      </c>
      <c r="I172" s="47">
        <v>105.2</v>
      </c>
      <c r="J172" s="47">
        <v>105.3</v>
      </c>
      <c r="K172" s="47">
        <v>105.3</v>
      </c>
    </row>
    <row r="173" spans="1:11" ht="30.75" customHeight="1" x14ac:dyDescent="0.3">
      <c r="A173" s="57">
        <v>2</v>
      </c>
      <c r="B173" s="11" t="s">
        <v>169</v>
      </c>
      <c r="C173" s="11" t="s">
        <v>170</v>
      </c>
      <c r="D173" s="45">
        <v>3872.7</v>
      </c>
      <c r="E173" s="45">
        <f>D173*1.005</f>
        <v>3892.0634999999993</v>
      </c>
      <c r="F173" s="45">
        <f t="shared" ref="F173:J174" si="69">E173*1.005</f>
        <v>3911.523817499999</v>
      </c>
      <c r="G173" s="45">
        <f t="shared" si="69"/>
        <v>3931.0814365874985</v>
      </c>
      <c r="H173" s="45">
        <f t="shared" si="69"/>
        <v>3950.7368437704354</v>
      </c>
      <c r="I173" s="45">
        <f t="shared" si="69"/>
        <v>3970.4905279892873</v>
      </c>
      <c r="J173" s="45">
        <f t="shared" si="69"/>
        <v>3990.3429806292334</v>
      </c>
      <c r="K173" s="45">
        <v>3990.3429806292334</v>
      </c>
    </row>
    <row r="174" spans="1:11" ht="38.25" customHeight="1" x14ac:dyDescent="0.3">
      <c r="A174" s="57" t="s">
        <v>137</v>
      </c>
      <c r="B174" s="12" t="s">
        <v>171</v>
      </c>
      <c r="C174" s="11" t="s">
        <v>170</v>
      </c>
      <c r="D174" s="45">
        <v>3872.7</v>
      </c>
      <c r="E174" s="45">
        <f>D174*1.005</f>
        <v>3892.0634999999993</v>
      </c>
      <c r="F174" s="45">
        <f t="shared" si="69"/>
        <v>3911.523817499999</v>
      </c>
      <c r="G174" s="45">
        <f t="shared" si="69"/>
        <v>3931.0814365874985</v>
      </c>
      <c r="H174" s="45">
        <f t="shared" si="69"/>
        <v>3950.7368437704354</v>
      </c>
      <c r="I174" s="45">
        <f t="shared" si="69"/>
        <v>3970.4905279892873</v>
      </c>
      <c r="J174" s="45">
        <f t="shared" si="69"/>
        <v>3990.3429806292334</v>
      </c>
      <c r="K174" s="45">
        <v>3990.3429806292334</v>
      </c>
    </row>
    <row r="175" spans="1:11" ht="36.75" customHeight="1" x14ac:dyDescent="0.3">
      <c r="A175" s="57">
        <v>3</v>
      </c>
      <c r="B175" s="11" t="s">
        <v>172</v>
      </c>
      <c r="C175" s="11" t="s">
        <v>173</v>
      </c>
      <c r="D175" s="45">
        <f>(823920-778-779-775.9-751+1913)/D8</f>
        <v>24.757736519017815</v>
      </c>
      <c r="E175" s="45">
        <f t="shared" ref="E175:J175" si="70">(823920-778-779-775.9-751+1913)/E8</f>
        <v>24.877512699564587</v>
      </c>
      <c r="F175" s="45">
        <f t="shared" si="70"/>
        <v>25.044109947643978</v>
      </c>
      <c r="G175" s="45">
        <f t="shared" si="70"/>
        <v>25.202141150523801</v>
      </c>
      <c r="H175" s="45">
        <f t="shared" si="70"/>
        <v>25.358270920018491</v>
      </c>
      <c r="I175" s="45">
        <f t="shared" si="70"/>
        <v>25.50527311054622</v>
      </c>
      <c r="J175" s="45">
        <f t="shared" si="70"/>
        <v>25.652389860630436</v>
      </c>
      <c r="K175" s="45">
        <v>25.652389860630436</v>
      </c>
    </row>
    <row r="176" spans="1:11" ht="39.75" customHeight="1" x14ac:dyDescent="0.35">
      <c r="A176" s="85"/>
      <c r="B176" s="85"/>
      <c r="C176" s="85"/>
      <c r="D176" s="85"/>
      <c r="E176" s="85"/>
      <c r="F176" s="85"/>
      <c r="G176" s="85"/>
      <c r="H176" s="85"/>
      <c r="I176" s="6"/>
      <c r="J176" s="6"/>
      <c r="K176" s="69"/>
    </row>
    <row r="177" spans="1:11" ht="15.75" customHeight="1" x14ac:dyDescent="0.3">
      <c r="A177" s="78" t="s">
        <v>0</v>
      </c>
      <c r="B177" s="78" t="s">
        <v>1</v>
      </c>
      <c r="C177" s="78" t="s">
        <v>2</v>
      </c>
      <c r="D177" s="40" t="s">
        <v>3</v>
      </c>
      <c r="E177" s="8" t="s">
        <v>4</v>
      </c>
      <c r="F177" s="75" t="s">
        <v>5</v>
      </c>
      <c r="G177" s="76"/>
      <c r="H177" s="76"/>
      <c r="I177" s="76"/>
      <c r="J177" s="76"/>
      <c r="K177" s="77"/>
    </row>
    <row r="178" spans="1:11" ht="27" customHeight="1" x14ac:dyDescent="0.3">
      <c r="A178" s="78"/>
      <c r="B178" s="78"/>
      <c r="C178" s="78"/>
      <c r="D178" s="9">
        <v>2018</v>
      </c>
      <c r="E178" s="8">
        <v>2019</v>
      </c>
      <c r="F178" s="9">
        <v>2020</v>
      </c>
      <c r="G178" s="9">
        <v>2021</v>
      </c>
      <c r="H178" s="9">
        <v>2022</v>
      </c>
      <c r="I178" s="9">
        <v>2023</v>
      </c>
      <c r="J178" s="9">
        <v>2024</v>
      </c>
      <c r="K178" s="9">
        <v>2025</v>
      </c>
    </row>
    <row r="179" spans="1:11" ht="18.75" customHeight="1" x14ac:dyDescent="0.3">
      <c r="A179" s="19" t="s">
        <v>174</v>
      </c>
      <c r="B179" s="78" t="s">
        <v>175</v>
      </c>
      <c r="C179" s="78"/>
      <c r="D179" s="78"/>
      <c r="E179" s="78"/>
      <c r="F179" s="78"/>
      <c r="G179" s="78"/>
      <c r="H179" s="78"/>
      <c r="I179" s="78"/>
      <c r="J179" s="78"/>
    </row>
    <row r="180" spans="1:11" ht="36" customHeight="1" x14ac:dyDescent="0.3">
      <c r="A180" s="17">
        <v>2</v>
      </c>
      <c r="B180" s="11" t="s">
        <v>176</v>
      </c>
      <c r="C180" s="11" t="s">
        <v>177</v>
      </c>
      <c r="D180" s="61">
        <v>83.1</v>
      </c>
      <c r="E180" s="61">
        <v>83.1</v>
      </c>
      <c r="F180" s="61">
        <v>83.1</v>
      </c>
      <c r="G180" s="61">
        <v>83.1</v>
      </c>
      <c r="H180" s="61">
        <v>83.1</v>
      </c>
      <c r="I180" s="61">
        <v>83.1</v>
      </c>
      <c r="J180" s="61">
        <v>83.1</v>
      </c>
      <c r="K180" s="61">
        <v>83.1</v>
      </c>
    </row>
    <row r="181" spans="1:11" ht="43.8" customHeight="1" x14ac:dyDescent="0.3">
      <c r="A181" s="16" t="s">
        <v>32</v>
      </c>
      <c r="B181" s="12" t="s">
        <v>178</v>
      </c>
      <c r="C181" s="12" t="s">
        <v>177</v>
      </c>
      <c r="D181" s="61">
        <v>76.099999999999994</v>
      </c>
      <c r="E181" s="61">
        <v>76.099999999999994</v>
      </c>
      <c r="F181" s="61">
        <v>76.099999999999994</v>
      </c>
      <c r="G181" s="61">
        <v>76.099999999999994</v>
      </c>
      <c r="H181" s="61">
        <v>76.099999999999994</v>
      </c>
      <c r="I181" s="61">
        <v>76.099999999999994</v>
      </c>
      <c r="J181" s="61">
        <v>76.099999999999994</v>
      </c>
      <c r="K181" s="61">
        <v>76.099999999999994</v>
      </c>
    </row>
    <row r="182" spans="1:11" ht="44.25" customHeight="1" x14ac:dyDescent="0.3">
      <c r="A182" s="16" t="s">
        <v>34</v>
      </c>
      <c r="B182" s="12" t="s">
        <v>179</v>
      </c>
      <c r="C182" s="12" t="s">
        <v>180</v>
      </c>
      <c r="D182" s="55">
        <f t="shared" ref="D182" si="71">D181/D180*100</f>
        <v>91.576413959085428</v>
      </c>
      <c r="E182" s="55">
        <f t="shared" ref="E182:K182" si="72">E181/E180*100</f>
        <v>91.576413959085428</v>
      </c>
      <c r="F182" s="55">
        <f t="shared" si="72"/>
        <v>91.576413959085428</v>
      </c>
      <c r="G182" s="55">
        <f t="shared" si="72"/>
        <v>91.576413959085428</v>
      </c>
      <c r="H182" s="55">
        <f t="shared" si="72"/>
        <v>91.576413959085428</v>
      </c>
      <c r="I182" s="55">
        <f t="shared" si="72"/>
        <v>91.576413959085428</v>
      </c>
      <c r="J182" s="55">
        <f t="shared" si="72"/>
        <v>91.576413959085428</v>
      </c>
      <c r="K182" s="55">
        <f t="shared" si="72"/>
        <v>91.576413959085428</v>
      </c>
    </row>
    <row r="183" spans="1:11" ht="43.5" customHeight="1" x14ac:dyDescent="0.35">
      <c r="A183" s="93"/>
      <c r="B183" s="93"/>
      <c r="C183" s="93"/>
      <c r="D183" s="93"/>
      <c r="E183" s="93"/>
      <c r="F183" s="93"/>
      <c r="G183" s="93"/>
      <c r="H183" s="93"/>
      <c r="I183" s="7"/>
      <c r="J183" s="7"/>
      <c r="K183" s="71"/>
    </row>
    <row r="184" spans="1:11" ht="27" customHeight="1" x14ac:dyDescent="0.3">
      <c r="A184" s="78" t="s">
        <v>0</v>
      </c>
      <c r="B184" s="78" t="s">
        <v>1</v>
      </c>
      <c r="C184" s="78" t="s">
        <v>2</v>
      </c>
      <c r="D184" s="40" t="s">
        <v>3</v>
      </c>
      <c r="E184" s="8" t="s">
        <v>4</v>
      </c>
      <c r="F184" s="75" t="s">
        <v>5</v>
      </c>
      <c r="G184" s="76"/>
      <c r="H184" s="76"/>
      <c r="I184" s="76"/>
      <c r="J184" s="76"/>
      <c r="K184" s="77"/>
    </row>
    <row r="185" spans="1:11" ht="13.5" customHeight="1" x14ac:dyDescent="0.3">
      <c r="A185" s="78"/>
      <c r="B185" s="78"/>
      <c r="C185" s="78"/>
      <c r="D185" s="9">
        <v>2018</v>
      </c>
      <c r="E185" s="8">
        <v>2019</v>
      </c>
      <c r="F185" s="9">
        <v>2020</v>
      </c>
      <c r="G185" s="9">
        <v>2021</v>
      </c>
      <c r="H185" s="9">
        <v>2022</v>
      </c>
      <c r="I185" s="9">
        <v>2023</v>
      </c>
      <c r="J185" s="9">
        <v>2024</v>
      </c>
      <c r="K185" s="9">
        <v>2025</v>
      </c>
    </row>
    <row r="186" spans="1:11" ht="15" customHeight="1" x14ac:dyDescent="0.3">
      <c r="A186" s="35" t="s">
        <v>181</v>
      </c>
      <c r="B186" s="79" t="s">
        <v>182</v>
      </c>
      <c r="C186" s="79"/>
      <c r="D186" s="79"/>
      <c r="E186" s="79"/>
      <c r="F186" s="79"/>
      <c r="G186" s="79"/>
      <c r="H186" s="79"/>
      <c r="I186" s="79"/>
      <c r="J186" s="79"/>
    </row>
    <row r="187" spans="1:11" ht="33.75" customHeight="1" x14ac:dyDescent="0.3">
      <c r="A187" s="16">
        <v>1</v>
      </c>
      <c r="B187" s="12" t="s">
        <v>183</v>
      </c>
      <c r="C187" s="12" t="s">
        <v>50</v>
      </c>
      <c r="D187" s="66">
        <f t="shared" ref="D187:I187" si="73">D188+D202</f>
        <v>337306.5</v>
      </c>
      <c r="E187" s="66">
        <f t="shared" si="73"/>
        <v>405149.7</v>
      </c>
      <c r="F187" s="66">
        <f t="shared" si="73"/>
        <v>250956.59999999998</v>
      </c>
      <c r="G187" s="66">
        <f t="shared" si="73"/>
        <v>254572.30000000002</v>
      </c>
      <c r="H187" s="66">
        <f t="shared" si="73"/>
        <v>260742.9</v>
      </c>
      <c r="I187" s="66">
        <f t="shared" si="73"/>
        <v>260742.9</v>
      </c>
      <c r="J187" s="66">
        <f>J188+J202</f>
        <v>260742.9</v>
      </c>
      <c r="K187" s="66">
        <v>260742.9</v>
      </c>
    </row>
    <row r="188" spans="1:11" ht="27" customHeight="1" x14ac:dyDescent="0.3">
      <c r="A188" s="17" t="s">
        <v>12</v>
      </c>
      <c r="B188" s="11" t="s">
        <v>184</v>
      </c>
      <c r="C188" s="36" t="s">
        <v>50</v>
      </c>
      <c r="D188" s="67">
        <v>164159</v>
      </c>
      <c r="E188" s="67">
        <v>154328.5</v>
      </c>
      <c r="F188" s="67">
        <v>152123.4</v>
      </c>
      <c r="G188" s="67">
        <v>157817.70000000001</v>
      </c>
      <c r="H188" s="67">
        <v>163988.29999999999</v>
      </c>
      <c r="I188" s="67">
        <f t="shared" ref="I188:I206" si="74">H188</f>
        <v>163988.29999999999</v>
      </c>
      <c r="J188" s="67">
        <f>H188</f>
        <v>163988.29999999999</v>
      </c>
      <c r="K188" s="67">
        <v>163988.29999999999</v>
      </c>
    </row>
    <row r="189" spans="1:11" ht="26.4" x14ac:dyDescent="0.3">
      <c r="A189" s="17" t="s">
        <v>115</v>
      </c>
      <c r="B189" s="11" t="s">
        <v>185</v>
      </c>
      <c r="C189" s="11" t="s">
        <v>50</v>
      </c>
      <c r="D189" s="67">
        <v>51092.3</v>
      </c>
      <c r="E189" s="67">
        <v>51746.3</v>
      </c>
      <c r="F189" s="67">
        <v>54604.6</v>
      </c>
      <c r="G189" s="67">
        <v>56570.3</v>
      </c>
      <c r="H189" s="67">
        <v>58663.4</v>
      </c>
      <c r="I189" s="67">
        <f t="shared" si="74"/>
        <v>58663.4</v>
      </c>
      <c r="J189" s="67">
        <f>H189</f>
        <v>58663.4</v>
      </c>
      <c r="K189" s="67">
        <v>58663.4</v>
      </c>
    </row>
    <row r="190" spans="1:11" ht="13.5" customHeight="1" x14ac:dyDescent="0.3">
      <c r="A190" s="17" t="s">
        <v>116</v>
      </c>
      <c r="B190" s="11" t="s">
        <v>186</v>
      </c>
      <c r="C190" s="11" t="s">
        <v>50</v>
      </c>
      <c r="D190" s="67">
        <v>0</v>
      </c>
      <c r="E190" s="67">
        <v>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</row>
    <row r="191" spans="1:11" ht="26.4" x14ac:dyDescent="0.3">
      <c r="A191" s="17" t="s">
        <v>187</v>
      </c>
      <c r="B191" s="11" t="s">
        <v>188</v>
      </c>
      <c r="C191" s="11" t="s">
        <v>50</v>
      </c>
      <c r="D191" s="67">
        <v>0</v>
      </c>
      <c r="E191" s="67">
        <v>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</row>
    <row r="192" spans="1:11" ht="26.4" x14ac:dyDescent="0.3">
      <c r="A192" s="17" t="s">
        <v>189</v>
      </c>
      <c r="B192" s="11" t="s">
        <v>190</v>
      </c>
      <c r="C192" s="11" t="s">
        <v>50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</row>
    <row r="193" spans="1:11" ht="26.4" x14ac:dyDescent="0.3">
      <c r="A193" s="17" t="s">
        <v>191</v>
      </c>
      <c r="B193" s="11" t="s">
        <v>192</v>
      </c>
      <c r="C193" s="11" t="s">
        <v>50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</row>
    <row r="194" spans="1:11" ht="15" customHeight="1" x14ac:dyDescent="0.3">
      <c r="A194" s="17" t="s">
        <v>193</v>
      </c>
      <c r="B194" s="11" t="s">
        <v>194</v>
      </c>
      <c r="C194" s="11" t="s">
        <v>50</v>
      </c>
      <c r="D194" s="67">
        <f>SUM(D195:D196)</f>
        <v>38401</v>
      </c>
      <c r="E194" s="67">
        <f t="shared" ref="E194:J194" si="75">SUM(E195:E196)</f>
        <v>39700</v>
      </c>
      <c r="F194" s="67">
        <f t="shared" si="75"/>
        <v>36300</v>
      </c>
      <c r="G194" s="67">
        <f t="shared" si="75"/>
        <v>37655</v>
      </c>
      <c r="H194" s="67">
        <f t="shared" si="75"/>
        <v>39079</v>
      </c>
      <c r="I194" s="67">
        <f t="shared" si="75"/>
        <v>39079</v>
      </c>
      <c r="J194" s="67">
        <f t="shared" si="75"/>
        <v>39079</v>
      </c>
      <c r="K194" s="67">
        <v>39079</v>
      </c>
    </row>
    <row r="195" spans="1:11" ht="26.4" x14ac:dyDescent="0.3">
      <c r="A195" s="17" t="s">
        <v>195</v>
      </c>
      <c r="B195" s="11" t="s">
        <v>196</v>
      </c>
      <c r="C195" s="11" t="s">
        <v>50</v>
      </c>
      <c r="D195" s="67">
        <v>3183.3</v>
      </c>
      <c r="E195" s="67">
        <v>2750</v>
      </c>
      <c r="F195" s="67">
        <v>3800</v>
      </c>
      <c r="G195" s="67">
        <v>4180</v>
      </c>
      <c r="H195" s="67">
        <v>4600</v>
      </c>
      <c r="I195" s="67">
        <f t="shared" si="74"/>
        <v>4600</v>
      </c>
      <c r="J195" s="67">
        <f>H195</f>
        <v>4600</v>
      </c>
      <c r="K195" s="67">
        <v>4600</v>
      </c>
    </row>
    <row r="196" spans="1:11" ht="26.4" x14ac:dyDescent="0.3">
      <c r="A196" s="17" t="s">
        <v>197</v>
      </c>
      <c r="B196" s="11" t="s">
        <v>198</v>
      </c>
      <c r="C196" s="11" t="s">
        <v>50</v>
      </c>
      <c r="D196" s="67">
        <v>35217.699999999997</v>
      </c>
      <c r="E196" s="67">
        <v>36950</v>
      </c>
      <c r="F196" s="67">
        <v>32500</v>
      </c>
      <c r="G196" s="67">
        <v>33475</v>
      </c>
      <c r="H196" s="67">
        <v>34479</v>
      </c>
      <c r="I196" s="67">
        <f t="shared" si="74"/>
        <v>34479</v>
      </c>
      <c r="J196" s="67">
        <f>H196</f>
        <v>34479</v>
      </c>
      <c r="K196" s="67">
        <v>34479</v>
      </c>
    </row>
    <row r="197" spans="1:11" ht="42" customHeight="1" x14ac:dyDescent="0.3">
      <c r="A197" s="17" t="s">
        <v>199</v>
      </c>
      <c r="B197" s="11" t="s">
        <v>200</v>
      </c>
      <c r="C197" s="11" t="s">
        <v>50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</row>
    <row r="198" spans="1:11" ht="31.5" customHeight="1" x14ac:dyDescent="0.3">
      <c r="A198" s="17" t="s">
        <v>201</v>
      </c>
      <c r="B198" s="11" t="s">
        <v>202</v>
      </c>
      <c r="C198" s="11" t="s">
        <v>50</v>
      </c>
      <c r="D198" s="67">
        <v>55151.5</v>
      </c>
      <c r="E198" s="67">
        <v>48385.7</v>
      </c>
      <c r="F198" s="67">
        <v>50323.6</v>
      </c>
      <c r="G198" s="67">
        <v>52711.9</v>
      </c>
      <c r="H198" s="67">
        <v>55220.1</v>
      </c>
      <c r="I198" s="67">
        <f t="shared" si="74"/>
        <v>55220.1</v>
      </c>
      <c r="J198" s="67">
        <f t="shared" ref="J198:J206" si="76">H198</f>
        <v>55220.1</v>
      </c>
      <c r="K198" s="67">
        <v>55220.1</v>
      </c>
    </row>
    <row r="199" spans="1:11" ht="27.75" customHeight="1" x14ac:dyDescent="0.3">
      <c r="A199" s="17" t="s">
        <v>203</v>
      </c>
      <c r="B199" s="11" t="s">
        <v>204</v>
      </c>
      <c r="C199" s="11" t="s">
        <v>50</v>
      </c>
      <c r="D199" s="67">
        <v>5221.1000000000004</v>
      </c>
      <c r="E199" s="67">
        <v>4560.5</v>
      </c>
      <c r="F199" s="67">
        <v>4800</v>
      </c>
      <c r="G199" s="67">
        <v>5011.2</v>
      </c>
      <c r="H199" s="67">
        <v>5231.7</v>
      </c>
      <c r="I199" s="67">
        <f t="shared" si="74"/>
        <v>5231.7</v>
      </c>
      <c r="J199" s="67">
        <f t="shared" si="76"/>
        <v>5231.7</v>
      </c>
      <c r="K199" s="67">
        <v>5231.7</v>
      </c>
    </row>
    <row r="200" spans="1:11" ht="26.4" x14ac:dyDescent="0.3">
      <c r="A200" s="17" t="s">
        <v>205</v>
      </c>
      <c r="B200" s="11" t="s">
        <v>206</v>
      </c>
      <c r="C200" s="11" t="s">
        <v>50</v>
      </c>
      <c r="D200" s="67">
        <v>10117.4</v>
      </c>
      <c r="E200" s="67">
        <v>6028.8</v>
      </c>
      <c r="F200" s="67">
        <v>1572.5</v>
      </c>
      <c r="G200" s="67">
        <v>849</v>
      </c>
      <c r="H200" s="67">
        <v>773.8</v>
      </c>
      <c r="I200" s="67">
        <f t="shared" si="74"/>
        <v>773.8</v>
      </c>
      <c r="J200" s="67">
        <f t="shared" si="76"/>
        <v>773.8</v>
      </c>
      <c r="K200" s="67">
        <v>773.8</v>
      </c>
    </row>
    <row r="201" spans="1:11" ht="26.4" x14ac:dyDescent="0.3">
      <c r="A201" s="17" t="s">
        <v>207</v>
      </c>
      <c r="B201" s="11" t="s">
        <v>208</v>
      </c>
      <c r="C201" s="11" t="s">
        <v>50</v>
      </c>
      <c r="D201" s="67">
        <v>182.6</v>
      </c>
      <c r="E201" s="67">
        <v>0</v>
      </c>
      <c r="F201" s="67">
        <v>0</v>
      </c>
      <c r="G201" s="67">
        <v>0</v>
      </c>
      <c r="H201" s="67">
        <v>0</v>
      </c>
      <c r="I201" s="67">
        <f t="shared" si="74"/>
        <v>0</v>
      </c>
      <c r="J201" s="67">
        <f t="shared" si="76"/>
        <v>0</v>
      </c>
      <c r="K201" s="67">
        <v>0</v>
      </c>
    </row>
    <row r="202" spans="1:11" ht="26.4" x14ac:dyDescent="0.3">
      <c r="A202" s="17" t="s">
        <v>14</v>
      </c>
      <c r="B202" s="11" t="s">
        <v>209</v>
      </c>
      <c r="C202" s="11" t="s">
        <v>50</v>
      </c>
      <c r="D202" s="67">
        <v>173147.5</v>
      </c>
      <c r="E202" s="67">
        <v>250821.2</v>
      </c>
      <c r="F202" s="67">
        <f>SUM(F203:F206)</f>
        <v>98833.2</v>
      </c>
      <c r="G202" s="67">
        <f>SUM(G203:G206)</f>
        <v>96754.6</v>
      </c>
      <c r="H202" s="67">
        <f>SUM(H203:H206)</f>
        <v>96754.6</v>
      </c>
      <c r="I202" s="67">
        <f t="shared" si="74"/>
        <v>96754.6</v>
      </c>
      <c r="J202" s="67">
        <f t="shared" si="76"/>
        <v>96754.6</v>
      </c>
      <c r="K202" s="67">
        <v>96754.6</v>
      </c>
    </row>
    <row r="203" spans="1:11" ht="26.4" x14ac:dyDescent="0.3">
      <c r="A203" s="17" t="s">
        <v>117</v>
      </c>
      <c r="B203" s="11" t="s">
        <v>210</v>
      </c>
      <c r="C203" s="11" t="s">
        <v>50</v>
      </c>
      <c r="D203" s="67">
        <v>66950.100000000006</v>
      </c>
      <c r="E203" s="67">
        <v>54253.599999999999</v>
      </c>
      <c r="F203" s="67">
        <v>55896.5</v>
      </c>
      <c r="G203" s="67">
        <v>57747.1</v>
      </c>
      <c r="H203" s="67">
        <f>G203</f>
        <v>57747.1</v>
      </c>
      <c r="I203" s="67">
        <f t="shared" si="74"/>
        <v>57747.1</v>
      </c>
      <c r="J203" s="67">
        <f t="shared" si="76"/>
        <v>57747.1</v>
      </c>
      <c r="K203" s="67">
        <v>57747.1</v>
      </c>
    </row>
    <row r="204" spans="1:11" ht="26.4" x14ac:dyDescent="0.3">
      <c r="A204" s="17" t="s">
        <v>118</v>
      </c>
      <c r="B204" s="11" t="s">
        <v>211</v>
      </c>
      <c r="C204" s="11" t="s">
        <v>50</v>
      </c>
      <c r="D204" s="67">
        <v>94763.9</v>
      </c>
      <c r="E204" s="67">
        <v>124981.4</v>
      </c>
      <c r="F204" s="67">
        <v>34574.9</v>
      </c>
      <c r="G204" s="67">
        <v>30566.7</v>
      </c>
      <c r="H204" s="67">
        <f>G204</f>
        <v>30566.7</v>
      </c>
      <c r="I204" s="67">
        <f t="shared" si="74"/>
        <v>30566.7</v>
      </c>
      <c r="J204" s="67">
        <f t="shared" si="76"/>
        <v>30566.7</v>
      </c>
      <c r="K204" s="67">
        <v>30566.7</v>
      </c>
    </row>
    <row r="205" spans="1:11" ht="30" customHeight="1" x14ac:dyDescent="0.3">
      <c r="A205" s="17" t="s">
        <v>119</v>
      </c>
      <c r="B205" s="11" t="s">
        <v>212</v>
      </c>
      <c r="C205" s="11" t="s">
        <v>50</v>
      </c>
      <c r="D205" s="67">
        <v>1882.2</v>
      </c>
      <c r="E205" s="67">
        <v>2225.1999999999998</v>
      </c>
      <c r="F205" s="67">
        <v>2252</v>
      </c>
      <c r="G205" s="67">
        <v>2331</v>
      </c>
      <c r="H205" s="67">
        <f>G205</f>
        <v>2331</v>
      </c>
      <c r="I205" s="67">
        <f t="shared" si="74"/>
        <v>2331</v>
      </c>
      <c r="J205" s="67">
        <f t="shared" si="76"/>
        <v>2331</v>
      </c>
      <c r="K205" s="67">
        <v>2331</v>
      </c>
    </row>
    <row r="206" spans="1:11" ht="26.4" x14ac:dyDescent="0.3">
      <c r="A206" s="17" t="s">
        <v>213</v>
      </c>
      <c r="B206" s="11" t="s">
        <v>214</v>
      </c>
      <c r="C206" s="11" t="s">
        <v>50</v>
      </c>
      <c r="D206" s="67">
        <v>21559.1</v>
      </c>
      <c r="E206" s="67">
        <v>61041.4</v>
      </c>
      <c r="F206" s="67">
        <v>6109.8</v>
      </c>
      <c r="G206" s="67">
        <v>6109.8</v>
      </c>
      <c r="H206" s="67">
        <f>G206</f>
        <v>6109.8</v>
      </c>
      <c r="I206" s="67">
        <f t="shared" si="74"/>
        <v>6109.8</v>
      </c>
      <c r="J206" s="67">
        <f t="shared" si="76"/>
        <v>6109.8</v>
      </c>
      <c r="K206" s="67">
        <v>6109.8</v>
      </c>
    </row>
    <row r="207" spans="1:11" ht="26.4" x14ac:dyDescent="0.3">
      <c r="A207" s="17">
        <v>2</v>
      </c>
      <c r="B207" s="11" t="s">
        <v>215</v>
      </c>
      <c r="C207" s="12" t="s">
        <v>50</v>
      </c>
      <c r="D207" s="66">
        <f t="shared" ref="D207:J207" si="77">D208+D209+D210+D211+D212+D213+D214+D215+D216+D217</f>
        <v>354503.29999999993</v>
      </c>
      <c r="E207" s="66">
        <f t="shared" si="77"/>
        <v>417445.6</v>
      </c>
      <c r="F207" s="66">
        <f t="shared" si="77"/>
        <v>258562.80000000002</v>
      </c>
      <c r="G207" s="66">
        <f t="shared" si="77"/>
        <v>263258.60399999999</v>
      </c>
      <c r="H207" s="66">
        <f t="shared" si="77"/>
        <v>272228.71168000001</v>
      </c>
      <c r="I207" s="66">
        <f t="shared" si="77"/>
        <v>272041.91936000006</v>
      </c>
      <c r="J207" s="66">
        <f t="shared" si="77"/>
        <v>272041.91936000006</v>
      </c>
      <c r="K207" s="66">
        <v>272041.91936000006</v>
      </c>
    </row>
    <row r="208" spans="1:11" ht="27.75" customHeight="1" x14ac:dyDescent="0.3">
      <c r="A208" s="17" t="s">
        <v>135</v>
      </c>
      <c r="B208" s="11" t="s">
        <v>216</v>
      </c>
      <c r="C208" s="12" t="s">
        <v>50</v>
      </c>
      <c r="D208" s="66">
        <v>9863.7999999999993</v>
      </c>
      <c r="E208" s="66">
        <v>13001</v>
      </c>
      <c r="F208" s="66">
        <f>1686.9+3541.1+61.8+1000+3632.2</f>
        <v>9922</v>
      </c>
      <c r="G208" s="66">
        <f>F208*1.04</f>
        <v>10318.880000000001</v>
      </c>
      <c r="H208" s="66">
        <f>G208*1.04</f>
        <v>10731.635200000001</v>
      </c>
      <c r="I208" s="66">
        <v>10731.635200000001</v>
      </c>
      <c r="J208" s="66">
        <v>10731.635200000001</v>
      </c>
      <c r="K208" s="66">
        <v>10731.635200000001</v>
      </c>
    </row>
    <row r="209" spans="1:11" ht="26.4" x14ac:dyDescent="0.3">
      <c r="A209" s="17" t="s">
        <v>137</v>
      </c>
      <c r="B209" s="11" t="s">
        <v>217</v>
      </c>
      <c r="C209" s="11" t="s">
        <v>50</v>
      </c>
      <c r="D209" s="66">
        <v>1882.2</v>
      </c>
      <c r="E209" s="66">
        <v>2225.1999999999998</v>
      </c>
      <c r="F209" s="66">
        <v>2252</v>
      </c>
      <c r="G209" s="66">
        <v>2331</v>
      </c>
      <c r="H209" s="66">
        <f>G209</f>
        <v>2331</v>
      </c>
      <c r="I209" s="66">
        <v>2331</v>
      </c>
      <c r="J209" s="66">
        <v>2331</v>
      </c>
      <c r="K209" s="66">
        <v>2331</v>
      </c>
    </row>
    <row r="210" spans="1:11" ht="26.4" x14ac:dyDescent="0.3">
      <c r="A210" s="17" t="s">
        <v>139</v>
      </c>
      <c r="B210" s="11" t="s">
        <v>218</v>
      </c>
      <c r="C210" s="11" t="s">
        <v>50</v>
      </c>
      <c r="D210" s="66">
        <v>982.9</v>
      </c>
      <c r="E210" s="66">
        <v>1329.7</v>
      </c>
      <c r="F210" s="66">
        <f>557.7+678.9</f>
        <v>1236.5999999999999</v>
      </c>
      <c r="G210" s="66">
        <f>F210*1.04</f>
        <v>1286.0639999999999</v>
      </c>
      <c r="H210" s="66">
        <f t="shared" ref="H210:H217" si="78">G210*1.04</f>
        <v>1337.5065599999998</v>
      </c>
      <c r="I210" s="66">
        <v>1337.5065599999998</v>
      </c>
      <c r="J210" s="66">
        <v>1337.5065599999998</v>
      </c>
      <c r="K210" s="66">
        <v>1337.5065599999998</v>
      </c>
    </row>
    <row r="211" spans="1:11" ht="29.25" customHeight="1" x14ac:dyDescent="0.3">
      <c r="A211" s="17" t="s">
        <v>141</v>
      </c>
      <c r="B211" s="11" t="s">
        <v>219</v>
      </c>
      <c r="C211" s="11" t="s">
        <v>50</v>
      </c>
      <c r="D211" s="66">
        <v>91519.8</v>
      </c>
      <c r="E211" s="66">
        <v>137960</v>
      </c>
      <c r="F211" s="66">
        <f>50986.9+0.1+1096+11700.8</f>
        <v>63783.8</v>
      </c>
      <c r="G211" s="66">
        <f>54166.3+11700.8</f>
        <v>65867.100000000006</v>
      </c>
      <c r="H211" s="66">
        <f>56333+11700.8</f>
        <v>68033.8</v>
      </c>
      <c r="I211" s="66">
        <v>68033.8</v>
      </c>
      <c r="J211" s="66">
        <v>68033.8</v>
      </c>
      <c r="K211" s="66">
        <v>68033.8</v>
      </c>
    </row>
    <row r="212" spans="1:11" ht="41.4" customHeight="1" x14ac:dyDescent="0.3">
      <c r="A212" s="17" t="s">
        <v>143</v>
      </c>
      <c r="B212" s="11" t="s">
        <v>220</v>
      </c>
      <c r="C212" s="11" t="s">
        <v>50</v>
      </c>
      <c r="D212" s="66">
        <v>93172.4</v>
      </c>
      <c r="E212" s="66">
        <v>141912.9</v>
      </c>
      <c r="F212" s="66">
        <f>36654.5+12425.3+4658</f>
        <v>53737.8</v>
      </c>
      <c r="G212" s="66">
        <f>(F212*1.04)+5629</f>
        <v>61516.312000000005</v>
      </c>
      <c r="H212" s="66">
        <f>58122.8+5629</f>
        <v>63751.8</v>
      </c>
      <c r="I212" s="66">
        <v>63751.8</v>
      </c>
      <c r="J212" s="66">
        <v>63751.8</v>
      </c>
      <c r="K212" s="66">
        <v>63751.8</v>
      </c>
    </row>
    <row r="213" spans="1:11" ht="36.6" customHeight="1" x14ac:dyDescent="0.3">
      <c r="A213" s="17" t="s">
        <v>145</v>
      </c>
      <c r="B213" s="11" t="s">
        <v>221</v>
      </c>
      <c r="C213" s="11" t="s">
        <v>50</v>
      </c>
      <c r="D213" s="66">
        <v>1211.8</v>
      </c>
      <c r="E213" s="66">
        <v>1055.5999999999999</v>
      </c>
      <c r="F213" s="66">
        <f>969.4+45.1</f>
        <v>1014.5</v>
      </c>
      <c r="G213" s="66">
        <f>F213*1.04</f>
        <v>1055.08</v>
      </c>
      <c r="H213" s="66">
        <f t="shared" si="78"/>
        <v>1097.2831999999999</v>
      </c>
      <c r="I213" s="66">
        <v>1097.2831999999999</v>
      </c>
      <c r="J213" s="66">
        <v>1097.2831999999999</v>
      </c>
      <c r="K213" s="66">
        <v>1097.2831999999999</v>
      </c>
    </row>
    <row r="214" spans="1:11" ht="28.5" customHeight="1" x14ac:dyDescent="0.3">
      <c r="A214" s="17" t="s">
        <v>222</v>
      </c>
      <c r="B214" s="11" t="s">
        <v>223</v>
      </c>
      <c r="C214" s="11" t="s">
        <v>50</v>
      </c>
      <c r="D214" s="66">
        <v>120603.3</v>
      </c>
      <c r="E214" s="66">
        <v>98589.5</v>
      </c>
      <c r="F214" s="66">
        <f>61925.5+4800+28983.9</f>
        <v>95709.4</v>
      </c>
      <c r="G214" s="66">
        <f>69394.5+19346.7</f>
        <v>88741.2</v>
      </c>
      <c r="H214" s="66">
        <f>72170.3+19346.7</f>
        <v>91517</v>
      </c>
      <c r="I214" s="66">
        <v>91517</v>
      </c>
      <c r="J214" s="66">
        <v>91517</v>
      </c>
      <c r="K214" s="66">
        <v>91517</v>
      </c>
    </row>
    <row r="215" spans="1:11" ht="24.75" customHeight="1" x14ac:dyDescent="0.3">
      <c r="A215" s="17" t="s">
        <v>224</v>
      </c>
      <c r="B215" s="11" t="s">
        <v>225</v>
      </c>
      <c r="C215" s="11" t="s">
        <v>50</v>
      </c>
      <c r="D215" s="66">
        <v>7168.2</v>
      </c>
      <c r="E215" s="66">
        <v>7263.2</v>
      </c>
      <c r="F215" s="66">
        <f>2373.4+341.3</f>
        <v>2714.7000000000003</v>
      </c>
      <c r="G215" s="66">
        <f>F215*1.04</f>
        <v>2823.2880000000005</v>
      </c>
      <c r="H215" s="66">
        <f t="shared" si="78"/>
        <v>2936.2195200000006</v>
      </c>
      <c r="I215" s="66">
        <v>2936.2195200000006</v>
      </c>
      <c r="J215" s="66">
        <v>2936.2195200000006</v>
      </c>
      <c r="K215" s="66">
        <v>2936.2195200000006</v>
      </c>
    </row>
    <row r="216" spans="1:11" ht="26.4" x14ac:dyDescent="0.3">
      <c r="A216" s="17" t="s">
        <v>226</v>
      </c>
      <c r="B216" s="11" t="s">
        <v>227</v>
      </c>
      <c r="C216" s="11" t="s">
        <v>50</v>
      </c>
      <c r="D216" s="66">
        <v>966.6</v>
      </c>
      <c r="E216" s="66">
        <v>2899.1</v>
      </c>
      <c r="F216" s="66">
        <v>1000</v>
      </c>
      <c r="G216" s="66">
        <f>F216*1.04</f>
        <v>1040</v>
      </c>
      <c r="H216" s="66">
        <f t="shared" si="78"/>
        <v>1081.6000000000001</v>
      </c>
      <c r="I216" s="66">
        <v>1081.6000000000001</v>
      </c>
      <c r="J216" s="66">
        <v>1081.6000000000001</v>
      </c>
      <c r="K216" s="66">
        <v>1081.6000000000001</v>
      </c>
    </row>
    <row r="217" spans="1:11" ht="27.75" customHeight="1" x14ac:dyDescent="0.3">
      <c r="A217" s="17" t="s">
        <v>228</v>
      </c>
      <c r="B217" s="11" t="s">
        <v>229</v>
      </c>
      <c r="C217" s="11" t="s">
        <v>50</v>
      </c>
      <c r="D217" s="66">
        <f>208.3+26924</f>
        <v>27132.3</v>
      </c>
      <c r="E217" s="66">
        <f>154.8+11054.6</f>
        <v>11209.4</v>
      </c>
      <c r="F217" s="66">
        <f>26924+95.3+172.7</f>
        <v>27192</v>
      </c>
      <c r="G217" s="66">
        <f>F217*1.04</f>
        <v>28279.68</v>
      </c>
      <c r="H217" s="66">
        <f t="shared" si="78"/>
        <v>29410.867200000001</v>
      </c>
      <c r="I217" s="66">
        <v>29224.07488</v>
      </c>
      <c r="J217" s="66">
        <v>29224.07488</v>
      </c>
      <c r="K217" s="66">
        <v>29224.07488</v>
      </c>
    </row>
    <row r="218" spans="1:11" ht="26.4" x14ac:dyDescent="0.3">
      <c r="A218" s="17">
        <v>3</v>
      </c>
      <c r="B218" s="11" t="s">
        <v>230</v>
      </c>
      <c r="C218" s="12" t="s">
        <v>50</v>
      </c>
      <c r="D218" s="66">
        <f t="shared" ref="D218:I218" si="79">D187-D207</f>
        <v>-17196.79999999993</v>
      </c>
      <c r="E218" s="66">
        <f t="shared" si="79"/>
        <v>-12295.899999999965</v>
      </c>
      <c r="F218" s="66">
        <f t="shared" si="79"/>
        <v>-7606.2000000000407</v>
      </c>
      <c r="G218" s="66">
        <f t="shared" si="79"/>
        <v>-8686.3039999999746</v>
      </c>
      <c r="H218" s="66">
        <f t="shared" si="79"/>
        <v>-11485.811680000013</v>
      </c>
      <c r="I218" s="66">
        <f t="shared" si="79"/>
        <v>-11299.019360000064</v>
      </c>
      <c r="J218" s="66">
        <f>J187-J207</f>
        <v>-11299.019360000064</v>
      </c>
      <c r="K218" s="66">
        <v>-11299.019360000064</v>
      </c>
    </row>
    <row r="219" spans="1:11" ht="26.4" x14ac:dyDescent="0.3">
      <c r="A219" s="17" t="s">
        <v>34</v>
      </c>
      <c r="B219" s="11" t="s">
        <v>231</v>
      </c>
      <c r="C219" s="11" t="s">
        <v>50</v>
      </c>
      <c r="D219" s="67">
        <f>7142.9*3-0.1</f>
        <v>21428.6</v>
      </c>
      <c r="E219" s="67">
        <f>7142.9*2-0.1</f>
        <v>14285.699999999999</v>
      </c>
      <c r="F219" s="67">
        <v>7142.9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</row>
    <row r="220" spans="1:11" ht="43.5" customHeight="1" x14ac:dyDescent="0.35">
      <c r="A220" s="85"/>
      <c r="B220" s="85"/>
      <c r="C220" s="85"/>
      <c r="D220" s="85"/>
      <c r="E220" s="85"/>
      <c r="F220" s="85"/>
      <c r="G220" s="85"/>
      <c r="H220" s="85"/>
      <c r="I220" s="6"/>
      <c r="J220" s="6"/>
      <c r="K220" s="69"/>
    </row>
    <row r="221" spans="1:11" ht="15.75" customHeight="1" x14ac:dyDescent="0.3">
      <c r="A221" s="78" t="s">
        <v>0</v>
      </c>
      <c r="B221" s="78" t="s">
        <v>1</v>
      </c>
      <c r="C221" s="78" t="s">
        <v>2</v>
      </c>
      <c r="D221" s="40" t="s">
        <v>3</v>
      </c>
      <c r="E221" s="8" t="s">
        <v>4</v>
      </c>
      <c r="F221" s="75" t="s">
        <v>5</v>
      </c>
      <c r="G221" s="76"/>
      <c r="H221" s="76"/>
      <c r="I221" s="76"/>
      <c r="J221" s="76"/>
      <c r="K221" s="77"/>
    </row>
    <row r="222" spans="1:11" ht="24" customHeight="1" x14ac:dyDescent="0.3">
      <c r="A222" s="78"/>
      <c r="B222" s="78"/>
      <c r="C222" s="78"/>
      <c r="D222" s="9">
        <v>2018</v>
      </c>
      <c r="E222" s="8">
        <v>2019</v>
      </c>
      <c r="F222" s="9">
        <v>2020</v>
      </c>
      <c r="G222" s="9">
        <v>2021</v>
      </c>
      <c r="H222" s="9">
        <v>2022</v>
      </c>
      <c r="I222" s="9">
        <v>2023</v>
      </c>
      <c r="J222" s="9">
        <v>2024</v>
      </c>
      <c r="K222" s="9">
        <v>2025</v>
      </c>
    </row>
    <row r="223" spans="1:11" x14ac:dyDescent="0.3">
      <c r="A223" s="19" t="s">
        <v>232</v>
      </c>
      <c r="B223" s="78" t="s">
        <v>233</v>
      </c>
      <c r="C223" s="78"/>
      <c r="D223" s="78"/>
      <c r="E223" s="78"/>
      <c r="F223" s="78"/>
      <c r="G223" s="78"/>
      <c r="H223" s="78"/>
      <c r="I223" s="78"/>
      <c r="J223" s="78"/>
    </row>
    <row r="224" spans="1:11" ht="32.25" customHeight="1" x14ac:dyDescent="0.3">
      <c r="A224" s="17">
        <v>1</v>
      </c>
      <c r="B224" s="11" t="s">
        <v>234</v>
      </c>
      <c r="C224" s="11"/>
      <c r="D224" s="53">
        <f>D225+D226+D227+D228+D229+D230+D231+D232+D233+D234</f>
        <v>0</v>
      </c>
      <c r="E224" s="53">
        <f t="shared" ref="E224:J224" si="80">E225+E226+E227+E228+E229+E230+E231+E232+E233+E234</f>
        <v>0</v>
      </c>
      <c r="F224" s="53">
        <f t="shared" si="80"/>
        <v>4</v>
      </c>
      <c r="G224" s="53">
        <f t="shared" si="80"/>
        <v>0</v>
      </c>
      <c r="H224" s="53">
        <f t="shared" si="80"/>
        <v>0</v>
      </c>
      <c r="I224" s="53">
        <f t="shared" si="80"/>
        <v>0</v>
      </c>
      <c r="J224" s="53">
        <f t="shared" si="80"/>
        <v>0</v>
      </c>
      <c r="K224" s="53">
        <v>0</v>
      </c>
    </row>
    <row r="225" spans="1:11" x14ac:dyDescent="0.3">
      <c r="A225" s="96" t="s">
        <v>12</v>
      </c>
      <c r="B225" s="97" t="s">
        <v>235</v>
      </c>
      <c r="C225" s="12" t="s">
        <v>236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</row>
    <row r="226" spans="1:11" x14ac:dyDescent="0.3">
      <c r="A226" s="96"/>
      <c r="B226" s="97"/>
      <c r="C226" s="12" t="s">
        <v>237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</row>
    <row r="227" spans="1:11" x14ac:dyDescent="0.3">
      <c r="A227" s="96" t="s">
        <v>14</v>
      </c>
      <c r="B227" s="97" t="s">
        <v>238</v>
      </c>
      <c r="C227" s="12" t="s">
        <v>236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</row>
    <row r="228" spans="1:11" x14ac:dyDescent="0.3">
      <c r="A228" s="96"/>
      <c r="B228" s="97"/>
      <c r="C228" s="12" t="s">
        <v>237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</row>
    <row r="229" spans="1:11" ht="14.25" customHeight="1" x14ac:dyDescent="0.3">
      <c r="A229" s="89" t="s">
        <v>17</v>
      </c>
      <c r="B229" s="94" t="s">
        <v>239</v>
      </c>
      <c r="C229" s="12" t="s">
        <v>236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</row>
    <row r="230" spans="1:11" ht="14.25" customHeight="1" x14ac:dyDescent="0.3">
      <c r="A230" s="89"/>
      <c r="B230" s="94"/>
      <c r="C230" s="12" t="s">
        <v>240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</row>
    <row r="231" spans="1:11" ht="15.75" customHeight="1" x14ac:dyDescent="0.3">
      <c r="A231" s="89" t="s">
        <v>241</v>
      </c>
      <c r="B231" s="94" t="s">
        <v>242</v>
      </c>
      <c r="C231" s="12" t="s">
        <v>236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</row>
    <row r="232" spans="1:11" ht="26.4" x14ac:dyDescent="0.3">
      <c r="A232" s="89"/>
      <c r="B232" s="94"/>
      <c r="C232" s="12" t="s">
        <v>243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</row>
    <row r="233" spans="1:11" ht="18" customHeight="1" x14ac:dyDescent="0.3">
      <c r="A233" s="17" t="s">
        <v>244</v>
      </c>
      <c r="B233" s="11" t="s">
        <v>245</v>
      </c>
      <c r="C233" s="11" t="s">
        <v>36</v>
      </c>
      <c r="D233" s="53">
        <v>0</v>
      </c>
      <c r="E233" s="53">
        <v>0</v>
      </c>
      <c r="F233" s="53">
        <v>4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</row>
    <row r="234" spans="1:11" ht="15.75" customHeight="1" x14ac:dyDescent="0.3">
      <c r="A234" s="17" t="s">
        <v>246</v>
      </c>
      <c r="B234" s="11" t="s">
        <v>247</v>
      </c>
      <c r="C234" s="11" t="s">
        <v>36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</row>
    <row r="235" spans="1:11" ht="29.25" customHeight="1" x14ac:dyDescent="0.3">
      <c r="A235" s="17">
        <v>2</v>
      </c>
      <c r="B235" s="11" t="s">
        <v>248</v>
      </c>
      <c r="C235" s="11" t="s">
        <v>9</v>
      </c>
      <c r="D235" s="53">
        <v>1569</v>
      </c>
      <c r="E235" s="53">
        <f>D235*1.08</f>
        <v>1694.5200000000002</v>
      </c>
      <c r="F235" s="53">
        <f>E235*1.073</f>
        <v>1818.2199600000001</v>
      </c>
      <c r="G235" s="53">
        <f>F235*1.032</f>
        <v>1876.4029987200001</v>
      </c>
      <c r="H235" s="53">
        <f>G235*1.016</f>
        <v>1906.4254466995201</v>
      </c>
      <c r="I235" s="53">
        <f>H235*1.07</f>
        <v>2039.8752279684866</v>
      </c>
      <c r="J235" s="53">
        <f>I235*1.005</f>
        <v>2050.0746041083289</v>
      </c>
      <c r="K235" s="53">
        <v>2050.0746041083289</v>
      </c>
    </row>
    <row r="236" spans="1:11" ht="21.75" customHeight="1" x14ac:dyDescent="0.3">
      <c r="A236" s="17">
        <v>3</v>
      </c>
      <c r="B236" s="11" t="s">
        <v>249</v>
      </c>
      <c r="C236" s="11" t="s">
        <v>9</v>
      </c>
      <c r="D236" s="53">
        <f>D237+D238+D239+D240</f>
        <v>4890</v>
      </c>
      <c r="E236" s="53">
        <f t="shared" ref="E236:H236" si="81">E237+E238+E239+E240</f>
        <v>4880.890986007159</v>
      </c>
      <c r="F236" s="53">
        <f t="shared" si="81"/>
        <v>4890.1184510250569</v>
      </c>
      <c r="G236" s="53">
        <f t="shared" si="81"/>
        <v>4882.1184510250569</v>
      </c>
      <c r="H236" s="53">
        <f t="shared" si="81"/>
        <v>4890.1184510250569</v>
      </c>
      <c r="I236" s="53">
        <f t="shared" ref="I236:J236" si="82">I237+I238+I239+I240</f>
        <v>4884.1184510250569</v>
      </c>
      <c r="J236" s="53">
        <f t="shared" si="82"/>
        <v>4888.1184510250569</v>
      </c>
      <c r="K236" s="53">
        <v>4888.1184510250569</v>
      </c>
    </row>
    <row r="237" spans="1:11" x14ac:dyDescent="0.3">
      <c r="A237" s="37" t="s">
        <v>65</v>
      </c>
      <c r="B237" s="27" t="s">
        <v>250</v>
      </c>
      <c r="C237" s="11" t="s">
        <v>9</v>
      </c>
      <c r="D237" s="53">
        <v>3073</v>
      </c>
      <c r="E237" s="53">
        <v>3075</v>
      </c>
      <c r="F237" s="53">
        <v>3080</v>
      </c>
      <c r="G237" s="53">
        <v>3080</v>
      </c>
      <c r="H237" s="53">
        <v>3080</v>
      </c>
      <c r="I237" s="53">
        <v>3080</v>
      </c>
      <c r="J237" s="53">
        <v>3080</v>
      </c>
      <c r="K237" s="53">
        <v>3080</v>
      </c>
    </row>
    <row r="238" spans="1:11" x14ac:dyDescent="0.3">
      <c r="A238" s="37" t="s">
        <v>67</v>
      </c>
      <c r="B238" s="27" t="s">
        <v>251</v>
      </c>
      <c r="C238" s="11" t="s">
        <v>9</v>
      </c>
      <c r="D238" s="53">
        <v>1369</v>
      </c>
      <c r="E238" s="53">
        <f>D238*E237/D237</f>
        <v>1369.8909860071592</v>
      </c>
      <c r="F238" s="53">
        <f>D238*F237/D237</f>
        <v>1372.1184510250569</v>
      </c>
      <c r="G238" s="53">
        <f>G237*D238/D237</f>
        <v>1372.1184510250569</v>
      </c>
      <c r="H238" s="53">
        <f>H237*D238/D237</f>
        <v>1372.1184510250569</v>
      </c>
      <c r="I238" s="53">
        <f t="shared" ref="I238:J238" si="83">G238*I237/G237</f>
        <v>1372.1184510250571</v>
      </c>
      <c r="J238" s="53">
        <f t="shared" si="83"/>
        <v>1372.1184510250571</v>
      </c>
      <c r="K238" s="53">
        <v>1372.1184510250571</v>
      </c>
    </row>
    <row r="239" spans="1:11" x14ac:dyDescent="0.3">
      <c r="A239" s="37" t="s">
        <v>69</v>
      </c>
      <c r="B239" s="27" t="s">
        <v>252</v>
      </c>
      <c r="C239" s="11" t="s">
        <v>9</v>
      </c>
      <c r="D239" s="53">
        <v>448</v>
      </c>
      <c r="E239" s="53">
        <v>436</v>
      </c>
      <c r="F239" s="53">
        <v>438</v>
      </c>
      <c r="G239" s="53">
        <v>430</v>
      </c>
      <c r="H239" s="53">
        <v>438</v>
      </c>
      <c r="I239" s="53">
        <v>432</v>
      </c>
      <c r="J239" s="53">
        <v>436</v>
      </c>
      <c r="K239" s="53">
        <v>436</v>
      </c>
    </row>
    <row r="240" spans="1:11" x14ac:dyDescent="0.3">
      <c r="A240" s="37" t="s">
        <v>71</v>
      </c>
      <c r="B240" s="27" t="s">
        <v>253</v>
      </c>
      <c r="C240" s="11" t="s">
        <v>9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</row>
    <row r="241" spans="1:26" x14ac:dyDescent="0.3">
      <c r="A241" s="37">
        <v>4</v>
      </c>
      <c r="B241" s="27" t="s">
        <v>254</v>
      </c>
      <c r="C241" s="11" t="s">
        <v>9</v>
      </c>
      <c r="D241" s="53">
        <f>D242+D243</f>
        <v>103</v>
      </c>
      <c r="E241" s="53">
        <f t="shared" ref="E241:H241" si="84">E242+E243</f>
        <v>99</v>
      </c>
      <c r="F241" s="53">
        <f t="shared" si="84"/>
        <v>115</v>
      </c>
      <c r="G241" s="53">
        <f t="shared" si="84"/>
        <v>126</v>
      </c>
      <c r="H241" s="53">
        <f t="shared" si="84"/>
        <v>138</v>
      </c>
      <c r="I241" s="53">
        <f t="shared" ref="I241:J241" si="85">I242+I243</f>
        <v>116</v>
      </c>
      <c r="J241" s="53">
        <f t="shared" si="85"/>
        <v>120</v>
      </c>
      <c r="K241" s="53">
        <v>120</v>
      </c>
    </row>
    <row r="242" spans="1:26" ht="15" customHeight="1" x14ac:dyDescent="0.3">
      <c r="A242" s="37" t="s">
        <v>255</v>
      </c>
      <c r="B242" s="27" t="s">
        <v>252</v>
      </c>
      <c r="C242" s="11" t="s">
        <v>9</v>
      </c>
      <c r="D242" s="53">
        <v>103</v>
      </c>
      <c r="E242" s="53">
        <v>99</v>
      </c>
      <c r="F242" s="53">
        <v>115</v>
      </c>
      <c r="G242" s="53">
        <v>126</v>
      </c>
      <c r="H242" s="53">
        <v>138</v>
      </c>
      <c r="I242" s="53">
        <v>116</v>
      </c>
      <c r="J242" s="53">
        <v>120</v>
      </c>
      <c r="K242" s="53">
        <v>120</v>
      </c>
    </row>
    <row r="243" spans="1:26" ht="15" customHeight="1" x14ac:dyDescent="0.3">
      <c r="A243" s="37" t="s">
        <v>256</v>
      </c>
      <c r="B243" s="27" t="s">
        <v>257</v>
      </c>
      <c r="C243" s="11" t="s">
        <v>9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8.75" customHeight="1" x14ac:dyDescent="0.3">
      <c r="A244" s="37">
        <v>5</v>
      </c>
      <c r="B244" s="27" t="s">
        <v>258</v>
      </c>
      <c r="C244" s="11"/>
      <c r="D244" s="45"/>
      <c r="E244" s="18"/>
      <c r="F244" s="18"/>
      <c r="G244" s="18"/>
      <c r="H244" s="18"/>
      <c r="I244" s="18"/>
      <c r="J244" s="18"/>
      <c r="K244" s="18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26.4" x14ac:dyDescent="0.3">
      <c r="A245" s="37" t="s">
        <v>39</v>
      </c>
      <c r="B245" s="27" t="s">
        <v>259</v>
      </c>
      <c r="C245" s="11" t="s">
        <v>260</v>
      </c>
      <c r="D245" s="44">
        <v>35.6</v>
      </c>
      <c r="E245" s="44">
        <v>35.6</v>
      </c>
      <c r="F245" s="44">
        <v>35.6</v>
      </c>
      <c r="G245" s="44">
        <v>35.6</v>
      </c>
      <c r="H245" s="44">
        <v>35.6</v>
      </c>
      <c r="I245" s="44">
        <v>35.6</v>
      </c>
      <c r="J245" s="44">
        <v>35.6</v>
      </c>
      <c r="K245" s="44">
        <v>35.6</v>
      </c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39.6" x14ac:dyDescent="0.3">
      <c r="A246" s="37" t="s">
        <v>41</v>
      </c>
      <c r="B246" s="27" t="s">
        <v>261</v>
      </c>
      <c r="C246" s="11" t="s">
        <v>262</v>
      </c>
      <c r="D246" s="44">
        <v>183</v>
      </c>
      <c r="E246" s="44">
        <v>183</v>
      </c>
      <c r="F246" s="44">
        <v>183</v>
      </c>
      <c r="G246" s="44">
        <v>183</v>
      </c>
      <c r="H246" s="44">
        <v>183</v>
      </c>
      <c r="I246" s="44">
        <v>183</v>
      </c>
      <c r="J246" s="44">
        <v>183</v>
      </c>
      <c r="K246" s="44">
        <v>183</v>
      </c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39.6" x14ac:dyDescent="0.3">
      <c r="A247" s="37" t="s">
        <v>263</v>
      </c>
      <c r="B247" s="27" t="s">
        <v>264</v>
      </c>
      <c r="C247" s="11" t="s">
        <v>262</v>
      </c>
      <c r="D247" s="45">
        <v>5.5</v>
      </c>
      <c r="E247" s="45">
        <v>5.5</v>
      </c>
      <c r="F247" s="45">
        <v>5.5</v>
      </c>
      <c r="G247" s="45">
        <v>5.5</v>
      </c>
      <c r="H247" s="45">
        <v>5.5</v>
      </c>
      <c r="I247" s="45">
        <v>5.6</v>
      </c>
      <c r="J247" s="45">
        <v>5.6</v>
      </c>
      <c r="K247" s="45">
        <v>5.6</v>
      </c>
    </row>
    <row r="248" spans="1:26" ht="26.4" x14ac:dyDescent="0.3">
      <c r="A248" s="37" t="s">
        <v>265</v>
      </c>
      <c r="B248" s="27" t="s">
        <v>266</v>
      </c>
      <c r="C248" s="11" t="s">
        <v>267</v>
      </c>
      <c r="D248" s="45">
        <v>23.5</v>
      </c>
      <c r="E248" s="45">
        <v>23.7</v>
      </c>
      <c r="F248" s="45">
        <v>23.8</v>
      </c>
      <c r="G248" s="45">
        <v>24</v>
      </c>
      <c r="H248" s="45">
        <v>24.2</v>
      </c>
      <c r="I248" s="45">
        <v>24.2</v>
      </c>
      <c r="J248" s="45">
        <v>24.2</v>
      </c>
      <c r="K248" s="45">
        <v>24.2</v>
      </c>
    </row>
    <row r="249" spans="1:26" ht="26.4" x14ac:dyDescent="0.3">
      <c r="A249" s="37" t="s">
        <v>268</v>
      </c>
      <c r="B249" s="27" t="s">
        <v>269</v>
      </c>
      <c r="C249" s="11" t="s">
        <v>267</v>
      </c>
      <c r="D249" s="45">
        <v>70.599999999999994</v>
      </c>
      <c r="E249" s="45">
        <v>70.599999999999994</v>
      </c>
      <c r="F249" s="45">
        <v>70.599999999999994</v>
      </c>
      <c r="G249" s="18">
        <v>70.599999999999994</v>
      </c>
      <c r="H249" s="18">
        <v>70.8</v>
      </c>
      <c r="I249" s="18">
        <v>70.900000000000006</v>
      </c>
      <c r="J249" s="18">
        <v>71</v>
      </c>
      <c r="K249" s="18">
        <v>71</v>
      </c>
    </row>
    <row r="250" spans="1:26" ht="39.6" x14ac:dyDescent="0.3">
      <c r="A250" s="17" t="s">
        <v>270</v>
      </c>
      <c r="B250" s="11" t="s">
        <v>271</v>
      </c>
      <c r="C250" s="11" t="s">
        <v>272</v>
      </c>
      <c r="D250" s="55">
        <f xml:space="preserve"> 234/D8*10000</f>
        <v>70.414058738565245</v>
      </c>
      <c r="E250" s="55">
        <f xml:space="preserve"> 234/E8*10000</f>
        <v>70.754716981132077</v>
      </c>
      <c r="F250" s="55">
        <f t="shared" ref="F250:J250" si="86" xml:space="preserve"> 234/F8*10000</f>
        <v>71.228540119323029</v>
      </c>
      <c r="G250" s="55">
        <f t="shared" si="86"/>
        <v>71.6780003675795</v>
      </c>
      <c r="H250" s="55">
        <f t="shared" si="86"/>
        <v>72.122052704576973</v>
      </c>
      <c r="I250" s="55">
        <f t="shared" si="86"/>
        <v>72.540145080290159</v>
      </c>
      <c r="J250" s="55">
        <f t="shared" si="86"/>
        <v>72.958563277523155</v>
      </c>
      <c r="K250" s="55">
        <v>72.958563277523155</v>
      </c>
    </row>
    <row r="251" spans="1:26" ht="26.4" x14ac:dyDescent="0.3">
      <c r="A251" s="17" t="s">
        <v>273</v>
      </c>
      <c r="B251" s="11" t="s">
        <v>274</v>
      </c>
      <c r="C251" s="11" t="s">
        <v>275</v>
      </c>
      <c r="D251" s="45">
        <f>(1+1+1)/D8*100000</f>
        <v>9.0274434280211846</v>
      </c>
      <c r="E251" s="45">
        <f t="shared" ref="E251:J251" si="87">(1+1+1)/E8*100000</f>
        <v>9.0711175616836002</v>
      </c>
      <c r="F251" s="45">
        <f t="shared" si="87"/>
        <v>9.1318641178619266</v>
      </c>
      <c r="G251" s="45">
        <f t="shared" si="87"/>
        <v>9.189487226612755</v>
      </c>
      <c r="H251" s="45">
        <f t="shared" si="87"/>
        <v>9.2464170134073047</v>
      </c>
      <c r="I251" s="45">
        <f t="shared" si="87"/>
        <v>9.3000186000372</v>
      </c>
      <c r="J251" s="45">
        <f t="shared" si="87"/>
        <v>9.353661958656815</v>
      </c>
      <c r="K251" s="45">
        <v>9.353661958656815</v>
      </c>
    </row>
    <row r="252" spans="1:26" ht="26.4" x14ac:dyDescent="0.3">
      <c r="A252" s="17" t="s">
        <v>276</v>
      </c>
      <c r="B252" s="11" t="s">
        <v>277</v>
      </c>
      <c r="C252" s="11" t="s">
        <v>275</v>
      </c>
      <c r="D252" s="45">
        <f>(1+1+1+1)/D8*100000</f>
        <v>12.036591237361579</v>
      </c>
      <c r="E252" s="45">
        <f t="shared" ref="E252:J252" si="88">(1+1+1+1)/E8*100000</f>
        <v>12.094823415578132</v>
      </c>
      <c r="F252" s="45">
        <f t="shared" si="88"/>
        <v>12.1758188238159</v>
      </c>
      <c r="G252" s="45">
        <f t="shared" si="88"/>
        <v>12.252649635483673</v>
      </c>
      <c r="H252" s="45">
        <f t="shared" si="88"/>
        <v>12.328556017876407</v>
      </c>
      <c r="I252" s="45">
        <f t="shared" si="88"/>
        <v>12.400024800049602</v>
      </c>
      <c r="J252" s="45">
        <f t="shared" si="88"/>
        <v>12.471549278209086</v>
      </c>
      <c r="K252" s="45">
        <v>12.471549278209086</v>
      </c>
    </row>
    <row r="253" spans="1:26" ht="39.6" x14ac:dyDescent="0.3">
      <c r="A253" s="17" t="s">
        <v>278</v>
      </c>
      <c r="B253" s="11" t="s">
        <v>279</v>
      </c>
      <c r="C253" s="11" t="s">
        <v>280</v>
      </c>
      <c r="D253" s="53">
        <v>1051</v>
      </c>
      <c r="E253" s="53">
        <f>D253*1.08</f>
        <v>1135.0800000000002</v>
      </c>
      <c r="F253" s="53">
        <f>E253*1.073</f>
        <v>1217.9408400000002</v>
      </c>
      <c r="G253" s="53">
        <f>F253*1.032</f>
        <v>1256.9149468800003</v>
      </c>
      <c r="H253" s="53">
        <f>G253*1.016</f>
        <v>1277.0255860300804</v>
      </c>
      <c r="I253" s="53">
        <f>H253*1.07</f>
        <v>1366.4173770521861</v>
      </c>
      <c r="J253" s="53">
        <f>I253*1.005</f>
        <v>1373.249463937447</v>
      </c>
      <c r="K253" s="53">
        <v>1373.249463937447</v>
      </c>
    </row>
    <row r="254" spans="1:26" ht="52.5" customHeight="1" x14ac:dyDescent="0.3">
      <c r="A254" s="17">
        <v>6</v>
      </c>
      <c r="B254" s="11" t="s">
        <v>281</v>
      </c>
      <c r="C254" s="11" t="s">
        <v>282</v>
      </c>
      <c r="D254" s="53">
        <v>100</v>
      </c>
      <c r="E254" s="53">
        <v>100</v>
      </c>
      <c r="F254" s="53">
        <v>100</v>
      </c>
      <c r="G254" s="53">
        <v>100</v>
      </c>
      <c r="H254" s="53">
        <v>100</v>
      </c>
      <c r="I254" s="53">
        <v>100</v>
      </c>
      <c r="J254" s="53">
        <v>100</v>
      </c>
      <c r="K254" s="53">
        <v>100</v>
      </c>
    </row>
    <row r="255" spans="1:26" ht="16.5" customHeight="1" x14ac:dyDescent="0.3"/>
    <row r="256" spans="1:26" ht="43.5" customHeight="1" x14ac:dyDescent="0.3">
      <c r="A256" s="95" t="s">
        <v>283</v>
      </c>
      <c r="B256" s="95"/>
      <c r="C256" s="95"/>
      <c r="D256" s="95"/>
      <c r="E256" s="95"/>
      <c r="F256" s="95"/>
      <c r="G256" s="95"/>
      <c r="H256" s="95"/>
      <c r="I256" s="3"/>
      <c r="J256" s="3"/>
      <c r="K256" s="72"/>
    </row>
    <row r="257" spans="1:27" ht="42.75" customHeight="1" x14ac:dyDescent="0.3">
      <c r="A257" s="95" t="s">
        <v>284</v>
      </c>
      <c r="B257" s="95"/>
      <c r="C257" s="95"/>
      <c r="D257" s="95"/>
      <c r="E257" s="95"/>
      <c r="F257" s="95"/>
      <c r="G257" s="95"/>
      <c r="H257" s="95"/>
      <c r="I257" s="3"/>
      <c r="J257" s="3"/>
      <c r="K257" s="72"/>
      <c r="V257" s="73"/>
      <c r="W257" s="73"/>
      <c r="X257" s="73"/>
      <c r="Y257" s="73"/>
      <c r="Z257" s="73"/>
      <c r="AA257" s="73"/>
    </row>
    <row r="258" spans="1:27" x14ac:dyDescent="0.3">
      <c r="A258" s="4"/>
      <c r="B258" s="5"/>
      <c r="C258" s="5"/>
      <c r="D258" s="49"/>
      <c r="E258" s="5"/>
      <c r="F258" s="5"/>
      <c r="G258" s="5"/>
      <c r="H258" s="5"/>
      <c r="I258" s="5"/>
      <c r="J258" s="5"/>
      <c r="K258" s="5"/>
      <c r="V258" s="65"/>
      <c r="W258" s="65"/>
      <c r="X258" s="65"/>
      <c r="Y258" s="65"/>
      <c r="Z258" s="65"/>
      <c r="AA258" s="65"/>
    </row>
  </sheetData>
  <mergeCells count="105">
    <mergeCell ref="B223:J223"/>
    <mergeCell ref="A231:A232"/>
    <mergeCell ref="B231:B232"/>
    <mergeCell ref="A256:H256"/>
    <mergeCell ref="A257:H257"/>
    <mergeCell ref="A225:A226"/>
    <mergeCell ref="B225:B226"/>
    <mergeCell ref="A227:A228"/>
    <mergeCell ref="B227:B228"/>
    <mergeCell ref="A229:A230"/>
    <mergeCell ref="B229:B230"/>
    <mergeCell ref="A176:H176"/>
    <mergeCell ref="A177:A178"/>
    <mergeCell ref="B177:B178"/>
    <mergeCell ref="C177:C178"/>
    <mergeCell ref="A170:A172"/>
    <mergeCell ref="A220:H220"/>
    <mergeCell ref="A221:A222"/>
    <mergeCell ref="B221:B222"/>
    <mergeCell ref="C221:C222"/>
    <mergeCell ref="A183:H183"/>
    <mergeCell ref="A184:A185"/>
    <mergeCell ref="B184:B185"/>
    <mergeCell ref="C184:C185"/>
    <mergeCell ref="A125:A127"/>
    <mergeCell ref="A128:A129"/>
    <mergeCell ref="B128:B129"/>
    <mergeCell ref="C128:C129"/>
    <mergeCell ref="A144:A146"/>
    <mergeCell ref="A158:A159"/>
    <mergeCell ref="A166:H166"/>
    <mergeCell ref="A167:A168"/>
    <mergeCell ref="B167:B168"/>
    <mergeCell ref="C167:C168"/>
    <mergeCell ref="A131:A133"/>
    <mergeCell ref="A134:A136"/>
    <mergeCell ref="A137:A139"/>
    <mergeCell ref="A140:H140"/>
    <mergeCell ref="A141:A142"/>
    <mergeCell ref="B141:B142"/>
    <mergeCell ref="C141:C142"/>
    <mergeCell ref="B130:J130"/>
    <mergeCell ref="B143:J143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83:A85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A36:H36"/>
    <mergeCell ref="A37:A38"/>
    <mergeCell ref="B37:B38"/>
    <mergeCell ref="C37:C38"/>
    <mergeCell ref="B39:J39"/>
    <mergeCell ref="A71:A73"/>
    <mergeCell ref="A74:A76"/>
    <mergeCell ref="A77:A79"/>
    <mergeCell ref="A80:A82"/>
    <mergeCell ref="V257:AA257"/>
    <mergeCell ref="A2:K2"/>
    <mergeCell ref="A3:K3"/>
    <mergeCell ref="F5:K5"/>
    <mergeCell ref="F23:K23"/>
    <mergeCell ref="F37:K37"/>
    <mergeCell ref="F128:K128"/>
    <mergeCell ref="F141:K141"/>
    <mergeCell ref="F167:K167"/>
    <mergeCell ref="F177:K177"/>
    <mergeCell ref="F184:K184"/>
    <mergeCell ref="F221:K221"/>
    <mergeCell ref="B169:J169"/>
    <mergeCell ref="B179:J179"/>
    <mergeCell ref="B186:J186"/>
    <mergeCell ref="A5:A6"/>
    <mergeCell ref="B5:B6"/>
    <mergeCell ref="C5:C6"/>
    <mergeCell ref="A40:A42"/>
    <mergeCell ref="A43:A45"/>
    <mergeCell ref="B25:J25"/>
    <mergeCell ref="A46:A48"/>
    <mergeCell ref="B49:H49"/>
    <mergeCell ref="A50:A52"/>
  </mergeCells>
  <hyperlinks>
    <hyperlink ref="B42" location="_ftn1" display="_ftn1"/>
    <hyperlink ref="B44" location="_ftn2" display="_ftn2"/>
    <hyperlink ref="A256" location="_ftnref1" display="_ftnref1"/>
    <hyperlink ref="A257" location="_ftnref2" display="_ftnref2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7" manualBreakCount="7">
    <brk id="21" max="16383" man="1"/>
    <brk id="35" max="16383" man="1"/>
    <brk id="139" max="16383" man="1"/>
    <brk id="165" max="16383" man="1"/>
    <brk id="175" max="16383" man="1"/>
    <brk id="182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Степанова</cp:lastModifiedBy>
  <cp:lastPrinted>2019-10-22T11:57:11Z</cp:lastPrinted>
  <dcterms:created xsi:type="dcterms:W3CDTF">2017-07-11T11:25:59Z</dcterms:created>
  <dcterms:modified xsi:type="dcterms:W3CDTF">2019-10-29T07:15:54Z</dcterms:modified>
</cp:coreProperties>
</file>